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28596" windowHeight="12588"/>
  </bookViews>
  <sheets>
    <sheet name="Foreign Purchasers" sheetId="5" r:id="rId1"/>
    <sheet name="Australian &amp; Dual Nationals" sheetId="6" r:id="rId2"/>
  </sheets>
  <definedNames>
    <definedName name="_xlnm._FilterDatabase" localSheetId="0" hidden="1">'Foreign Purchasers'!$B$33:$AD$128</definedName>
  </definedNames>
  <calcPr calcId="145621"/>
</workbook>
</file>

<file path=xl/calcChain.xml><?xml version="1.0" encoding="utf-8"?>
<calcChain xmlns="http://schemas.openxmlformats.org/spreadsheetml/2006/main">
  <c r="D26" i="6" l="1"/>
  <c r="C26" i="6"/>
  <c r="AD67"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35" i="6"/>
  <c r="AC67" i="6" s="1"/>
  <c r="AB67" i="6"/>
  <c r="Z57" i="6"/>
  <c r="Z42" i="6"/>
  <c r="Z40" i="6"/>
  <c r="Z36" i="6"/>
  <c r="Z35" i="6"/>
  <c r="W62" i="6"/>
  <c r="W61" i="6"/>
  <c r="W55" i="6"/>
  <c r="W52" i="6"/>
  <c r="W47" i="6"/>
  <c r="W44" i="6"/>
  <c r="W41" i="6"/>
  <c r="W42" i="6"/>
  <c r="W40" i="6"/>
  <c r="W36" i="6"/>
  <c r="W37" i="6"/>
  <c r="W35" i="6"/>
  <c r="T66" i="6"/>
  <c r="T64" i="6"/>
  <c r="T63" i="6"/>
  <c r="T58" i="6"/>
  <c r="T50" i="6"/>
  <c r="T43" i="6"/>
  <c r="T41" i="6"/>
  <c r="T40" i="6"/>
  <c r="T39" i="6"/>
  <c r="T36" i="6"/>
  <c r="T37" i="6"/>
  <c r="T35" i="6"/>
  <c r="Q60" i="6"/>
  <c r="Q56" i="6"/>
  <c r="Q54" i="6"/>
  <c r="Q53" i="6"/>
  <c r="Q51" i="6"/>
  <c r="Q50" i="6"/>
  <c r="Q49" i="6"/>
  <c r="Q48" i="6"/>
  <c r="Q46" i="6"/>
  <c r="Q45" i="6"/>
  <c r="Q41" i="6"/>
  <c r="Q39" i="6"/>
  <c r="Q38" i="6"/>
  <c r="Q37" i="6"/>
  <c r="Q36" i="6"/>
  <c r="Q35" i="6"/>
  <c r="O67" i="6"/>
  <c r="N47" i="6"/>
  <c r="N44" i="6"/>
  <c r="N36" i="6"/>
  <c r="N37" i="6"/>
  <c r="N38" i="6"/>
  <c r="N39" i="6"/>
  <c r="N40" i="6"/>
  <c r="N41" i="6"/>
  <c r="N35" i="6"/>
  <c r="L67" i="6"/>
  <c r="K59" i="6"/>
  <c r="K49" i="6"/>
  <c r="K45" i="6"/>
  <c r="K36" i="6"/>
  <c r="K37" i="6"/>
  <c r="K38" i="6"/>
  <c r="K39" i="6"/>
  <c r="K40" i="6"/>
  <c r="K41" i="6"/>
  <c r="K42" i="6"/>
  <c r="K35" i="6"/>
  <c r="AA67" i="6"/>
  <c r="Y67" i="6"/>
  <c r="X67" i="6"/>
  <c r="V67" i="6"/>
  <c r="U67" i="6"/>
  <c r="S67" i="6"/>
  <c r="R67" i="6"/>
  <c r="P67" i="6"/>
  <c r="M67" i="6"/>
  <c r="J67" i="6"/>
  <c r="H38" i="6"/>
  <c r="H36" i="6"/>
  <c r="G67" i="6"/>
  <c r="H65" i="6" s="1"/>
  <c r="I67" i="6"/>
  <c r="F67" i="6"/>
  <c r="E67" i="6"/>
  <c r="D67" i="6"/>
  <c r="D26" i="5"/>
  <c r="AD98"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35" i="5"/>
  <c r="AA98" i="5"/>
  <c r="Z98" i="5"/>
  <c r="Z58" i="5"/>
  <c r="Z52" i="5"/>
  <c r="Z49" i="5"/>
  <c r="Z48" i="5"/>
  <c r="Z44" i="5"/>
  <c r="Z43" i="5"/>
  <c r="Z41" i="5"/>
  <c r="Z40" i="5"/>
  <c r="Z39" i="5"/>
  <c r="Z36" i="5"/>
  <c r="Z37" i="5"/>
  <c r="Z35" i="5"/>
  <c r="X98" i="5"/>
  <c r="W98" i="5"/>
  <c r="W88" i="5"/>
  <c r="W85" i="5"/>
  <c r="W76" i="5"/>
  <c r="W74" i="5"/>
  <c r="W56" i="5"/>
  <c r="W53" i="5"/>
  <c r="W51" i="5"/>
  <c r="W36" i="5"/>
  <c r="W37" i="5"/>
  <c r="W38" i="5"/>
  <c r="W39" i="5"/>
  <c r="W40" i="5"/>
  <c r="W41" i="5"/>
  <c r="W42" i="5"/>
  <c r="W43" i="5"/>
  <c r="W44" i="5"/>
  <c r="W45" i="5"/>
  <c r="W35" i="5"/>
  <c r="E35" i="5"/>
  <c r="E98" i="5"/>
  <c r="U98" i="5"/>
  <c r="T98" i="5"/>
  <c r="T93" i="5"/>
  <c r="T91" i="5"/>
  <c r="T89" i="5"/>
  <c r="T83" i="5"/>
  <c r="T82" i="5"/>
  <c r="T65" i="5"/>
  <c r="T64" i="5"/>
  <c r="T60" i="5"/>
  <c r="T59" i="5"/>
  <c r="T58" i="5"/>
  <c r="T55" i="5"/>
  <c r="T54" i="5"/>
  <c r="T51" i="5"/>
  <c r="T50" i="5"/>
  <c r="T47" i="5"/>
  <c r="T46" i="5"/>
  <c r="T45" i="5"/>
  <c r="T44" i="5"/>
  <c r="T36" i="5"/>
  <c r="T37" i="5"/>
  <c r="T38" i="5"/>
  <c r="T39" i="5"/>
  <c r="T40" i="5"/>
  <c r="T41" i="5"/>
  <c r="T42" i="5"/>
  <c r="T35" i="5"/>
  <c r="R98" i="5"/>
  <c r="Q98" i="5"/>
  <c r="Q97" i="5"/>
  <c r="Q94" i="5"/>
  <c r="Q92" i="5"/>
  <c r="Q84" i="5"/>
  <c r="Q81" i="5"/>
  <c r="Q78" i="5"/>
  <c r="Q73" i="5"/>
  <c r="Q70" i="5"/>
  <c r="Q63" i="5"/>
  <c r="Q62" i="5"/>
  <c r="Q61" i="5"/>
  <c r="Q59" i="5"/>
  <c r="Q51" i="5"/>
  <c r="Q50" i="5"/>
  <c r="Q49" i="5"/>
  <c r="Q48" i="5"/>
  <c r="Q36" i="5"/>
  <c r="Q37" i="5"/>
  <c r="Q38" i="5"/>
  <c r="Q39" i="5"/>
  <c r="Q40" i="5"/>
  <c r="Q41" i="5"/>
  <c r="Q42" i="5"/>
  <c r="Q43" i="5"/>
  <c r="Q44" i="5"/>
  <c r="Q45" i="5"/>
  <c r="Q46" i="5"/>
  <c r="Q35" i="5"/>
  <c r="O98" i="5"/>
  <c r="N98" i="5"/>
  <c r="N96" i="5"/>
  <c r="N87" i="5"/>
  <c r="N79" i="5"/>
  <c r="N72" i="5"/>
  <c r="N71" i="5"/>
  <c r="N69" i="5"/>
  <c r="N68" i="5"/>
  <c r="N66" i="5"/>
  <c r="N60" i="5"/>
  <c r="N57" i="5"/>
  <c r="N52" i="5"/>
  <c r="N53" i="5"/>
  <c r="N54" i="5"/>
  <c r="N55" i="5"/>
  <c r="N51" i="5"/>
  <c r="N49" i="5"/>
  <c r="N48" i="5"/>
  <c r="N47" i="5"/>
  <c r="N44" i="5"/>
  <c r="N43" i="5"/>
  <c r="N42" i="5"/>
  <c r="N36" i="5"/>
  <c r="N37" i="5"/>
  <c r="N38" i="5"/>
  <c r="N39" i="5"/>
  <c r="N40" i="5"/>
  <c r="N35" i="5"/>
  <c r="M98" i="5"/>
  <c r="L98" i="5"/>
  <c r="I98" i="5"/>
  <c r="F98" i="5"/>
  <c r="H39" i="6" l="1"/>
  <c r="H35" i="6"/>
  <c r="Z67" i="6"/>
  <c r="W67" i="6"/>
  <c r="T67" i="6"/>
  <c r="Q67" i="6"/>
  <c r="N67" i="6"/>
  <c r="K67" i="6"/>
  <c r="H67" i="6"/>
  <c r="K95" i="5"/>
  <c r="K90" i="5"/>
  <c r="K86" i="5"/>
  <c r="K80" i="5"/>
  <c r="K75" i="5"/>
  <c r="K61" i="5"/>
  <c r="K56" i="5"/>
  <c r="K55" i="5"/>
  <c r="K53" i="5"/>
  <c r="K47" i="5"/>
  <c r="K46" i="5"/>
  <c r="K45" i="5"/>
  <c r="K43" i="5"/>
  <c r="K42" i="5"/>
  <c r="K40" i="5"/>
  <c r="K39" i="5"/>
  <c r="K38" i="5"/>
  <c r="K37" i="5"/>
  <c r="K36" i="5"/>
  <c r="K35" i="5"/>
  <c r="H47" i="5"/>
  <c r="H67" i="5"/>
  <c r="H77" i="5"/>
  <c r="H62" i="5"/>
  <c r="H57" i="5"/>
  <c r="H49" i="5"/>
  <c r="H46" i="5"/>
  <c r="H39" i="5"/>
  <c r="H37" i="5"/>
  <c r="H36" i="5"/>
  <c r="H35" i="5"/>
  <c r="E52" i="5"/>
  <c r="E41" i="5"/>
  <c r="E37" i="5"/>
  <c r="AC98" i="5" l="1"/>
  <c r="K98" i="5"/>
  <c r="H98" i="5"/>
</calcChain>
</file>

<file path=xl/sharedStrings.xml><?xml version="1.0" encoding="utf-8"?>
<sst xmlns="http://schemas.openxmlformats.org/spreadsheetml/2006/main" count="250" uniqueCount="82">
  <si>
    <t>HONG KONG</t>
  </si>
  <si>
    <t>JAPAN</t>
  </si>
  <si>
    <t>MALAYSIA</t>
  </si>
  <si>
    <t>CHINA</t>
  </si>
  <si>
    <t>AUSTRALIA</t>
  </si>
  <si>
    <t>ITALY</t>
  </si>
  <si>
    <t>VIETNAM</t>
  </si>
  <si>
    <t>NEW ZEALAND</t>
  </si>
  <si>
    <t>THAILAND</t>
  </si>
  <si>
    <t>UNITED STATES OF AMERICA</t>
  </si>
  <si>
    <t>REPUBLIC OF KOREA</t>
  </si>
  <si>
    <t>UNITED KINGDOM</t>
  </si>
  <si>
    <t>SINGAPORE</t>
  </si>
  <si>
    <t>IRAN</t>
  </si>
  <si>
    <t>INDIA</t>
  </si>
  <si>
    <t>MYANMAR (BURMA)</t>
  </si>
  <si>
    <t>CAMBODIA</t>
  </si>
  <si>
    <t>INDONESIA</t>
  </si>
  <si>
    <t>NEPAL</t>
  </si>
  <si>
    <t>JORDAN</t>
  </si>
  <si>
    <t>FRANCE</t>
  </si>
  <si>
    <t>CZECH REPUBLIC</t>
  </si>
  <si>
    <t>SOLOMON ISLANDS</t>
  </si>
  <si>
    <t>GERMANY</t>
  </si>
  <si>
    <t>RUSSIAN FEDERATION</t>
  </si>
  <si>
    <t>LEBANON</t>
  </si>
  <si>
    <t>PORTUGAL</t>
  </si>
  <si>
    <t>PHILIPPINES</t>
  </si>
  <si>
    <t>TAIWAN</t>
  </si>
  <si>
    <t>LUXEMBOURG</t>
  </si>
  <si>
    <t>MACAU</t>
  </si>
  <si>
    <t>SRI LANKA</t>
  </si>
  <si>
    <t>SLOVAKIA</t>
  </si>
  <si>
    <t>SUDAN</t>
  </si>
  <si>
    <t>SWITZERLAND</t>
  </si>
  <si>
    <t>FIJI</t>
  </si>
  <si>
    <t>TONGA</t>
  </si>
  <si>
    <t>ALBANIA</t>
  </si>
  <si>
    <t>CHILE</t>
  </si>
  <si>
    <t>AFGHANISTAN</t>
  </si>
  <si>
    <t>CANADA</t>
  </si>
  <si>
    <t>UKRAINE</t>
  </si>
  <si>
    <t>MOROCCO</t>
  </si>
  <si>
    <t>PAKISTAN</t>
  </si>
  <si>
    <t>BELGIUM</t>
  </si>
  <si>
    <t>ST KITTS AND NEVIS</t>
  </si>
  <si>
    <t>IRELAND</t>
  </si>
  <si>
    <t>ISRAEL</t>
  </si>
  <si>
    <t>NIGERIA</t>
  </si>
  <si>
    <t>MACEDONIA</t>
  </si>
  <si>
    <t>SOUTH AFRICA</t>
  </si>
  <si>
    <t>BANGLADESH</t>
  </si>
  <si>
    <t>TURKEY</t>
  </si>
  <si>
    <t>Grand Total</t>
  </si>
  <si>
    <t>UNKNOWN</t>
  </si>
  <si>
    <t>Country One</t>
  </si>
  <si>
    <t>Month Lodged</t>
  </si>
  <si>
    <t>Duty Paid ($)</t>
  </si>
  <si>
    <t>Country Two</t>
  </si>
  <si>
    <t>Total Transactions</t>
  </si>
  <si>
    <t>Transactions</t>
  </si>
  <si>
    <t xml:space="preserve">Total Duty Paid ($) </t>
  </si>
  <si>
    <t xml:space="preserve">Duty Paid ($) </t>
  </si>
  <si>
    <t>Jul-16</t>
  </si>
  <si>
    <t>Aug-16</t>
  </si>
  <si>
    <t>Sep-16</t>
  </si>
  <si>
    <t>Oct-16</t>
  </si>
  <si>
    <t>Nov-16</t>
  </si>
  <si>
    <t>Dec-16</t>
  </si>
  <si>
    <t>Jan-17</t>
  </si>
  <si>
    <t>Feb-17</t>
  </si>
  <si>
    <t>Payments by month lodged</t>
  </si>
  <si>
    <t>Payments by month lodged and nationality</t>
  </si>
  <si>
    <t>Notes:</t>
  </si>
  <si>
    <t>1. Data as at 23-Feb-2017.</t>
  </si>
  <si>
    <t>2. Data includes all surcharge purchaser duty payments made based on lodgement of the duty document.</t>
  </si>
  <si>
    <t>3. Transactions with interested party details that do not include country of tax residence or country of citizenship details are classified as 'UNKNOWN'.</t>
  </si>
  <si>
    <t>4. Report only indicates the combinations of countries associated with the transaction. The report does not indicate the number of parties to the transaction or the proportion of duty associated with the related countries in the transaction.</t>
  </si>
  <si>
    <t>%</t>
  </si>
  <si>
    <t>5. The data appearing against "Australia" relates to cases where the purchaser has indicated that she/he is an Australian permanent resident (or hold dual nationality, e.g. Australia / China) however has not met the "200 days within the country criteria" i.e. ordinary residence.</t>
  </si>
  <si>
    <t>Payments by month lodged and nationality - Australian permanent residents (including dual nationals) who did not meet the 200 days within Australia criteria - ordinary residence test</t>
  </si>
  <si>
    <t xml:space="preserve">FA#153 2016-17 - Surcharge Purchaser Duty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</si>
</sst>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8"/>
      <color theme="1"/>
      <name val="Arial"/>
      <family val="2"/>
    </font>
    <font>
      <sz val="11"/>
      <color theme="1"/>
      <name val="Calibri"/>
      <family val="2"/>
      <scheme val="minor"/>
    </font>
    <font>
      <sz val="8"/>
      <color theme="1"/>
      <name val="Arial"/>
      <family val="2"/>
    </font>
    <font>
      <b/>
      <sz val="8"/>
      <color theme="1"/>
      <name val="Arial"/>
      <family val="2"/>
    </font>
    <font>
      <sz val="8"/>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2">
    <xf numFmtId="0" fontId="0" fillId="0" borderId="0" xfId="0"/>
    <xf numFmtId="0" fontId="0" fillId="0" borderId="0" xfId="0" applyAlignment="1">
      <alignment horizontal="left"/>
    </xf>
    <xf numFmtId="164" fontId="0" fillId="0" borderId="6" xfId="0" applyNumberFormat="1" applyBorder="1"/>
    <xf numFmtId="0" fontId="0" fillId="0" borderId="0" xfId="0"/>
    <xf numFmtId="0" fontId="0" fillId="0" borderId="0" xfId="0" applyAlignment="1">
      <alignment horizontal="center"/>
    </xf>
    <xf numFmtId="164" fontId="0" fillId="0" borderId="4" xfId="0" applyNumberFormat="1" applyBorder="1"/>
    <xf numFmtId="164" fontId="3" fillId="2" borderId="19" xfId="0" applyNumberFormat="1" applyFont="1" applyFill="1" applyBorder="1"/>
    <xf numFmtId="164" fontId="3" fillId="2" borderId="20" xfId="0" applyNumberFormat="1" applyFont="1" applyFill="1" applyBorder="1"/>
    <xf numFmtId="164" fontId="3" fillId="2" borderId="21" xfId="0" applyNumberFormat="1" applyFont="1" applyFill="1" applyBorder="1"/>
    <xf numFmtId="164" fontId="3" fillId="3" borderId="22" xfId="0" applyNumberFormat="1" applyFont="1" applyFill="1" applyBorder="1" applyAlignment="1">
      <alignment horizontal="center" vertical="center" wrapText="1"/>
    </xf>
    <xf numFmtId="164" fontId="3" fillId="3" borderId="23" xfId="0" applyNumberFormat="1" applyFont="1" applyFill="1" applyBorder="1" applyAlignment="1">
      <alignment horizontal="center" vertical="center" wrapText="1"/>
    </xf>
    <xf numFmtId="164" fontId="3" fillId="3" borderId="19" xfId="0" applyNumberFormat="1" applyFont="1" applyFill="1" applyBorder="1" applyAlignment="1">
      <alignment horizontal="center" vertical="center" wrapText="1"/>
    </xf>
    <xf numFmtId="0" fontId="0" fillId="0" borderId="3" xfId="0" applyBorder="1" applyAlignment="1">
      <alignment horizontal="center"/>
    </xf>
    <xf numFmtId="0" fontId="3" fillId="2" borderId="18" xfId="0" applyFont="1" applyFill="1" applyBorder="1" applyAlignment="1">
      <alignment horizontal="center"/>
    </xf>
    <xf numFmtId="0" fontId="3" fillId="2" borderId="23" xfId="0" applyFont="1" applyFill="1" applyBorder="1" applyAlignment="1">
      <alignment horizontal="center"/>
    </xf>
    <xf numFmtId="164" fontId="3" fillId="2" borderId="23" xfId="1" applyNumberFormat="1" applyFont="1" applyFill="1" applyBorder="1" applyAlignment="1">
      <alignment horizontal="center"/>
    </xf>
    <xf numFmtId="164" fontId="3" fillId="2" borderId="21" xfId="1" applyNumberFormat="1" applyFont="1" applyFill="1" applyBorder="1"/>
    <xf numFmtId="17" fontId="0" fillId="0" borderId="24" xfId="0" applyNumberFormat="1" applyBorder="1" applyAlignment="1">
      <alignment horizontal="center"/>
    </xf>
    <xf numFmtId="0" fontId="3" fillId="2" borderId="21" xfId="0" applyFont="1" applyFill="1" applyBorder="1" applyAlignment="1">
      <alignment horizontal="center"/>
    </xf>
    <xf numFmtId="0" fontId="3" fillId="0" borderId="0" xfId="0" applyFont="1" applyAlignment="1">
      <alignment horizontal="left"/>
    </xf>
    <xf numFmtId="164" fontId="0" fillId="0" borderId="0" xfId="0" applyNumberFormat="1" applyBorder="1"/>
    <xf numFmtId="164" fontId="0" fillId="0" borderId="24" xfId="0" applyNumberFormat="1" applyBorder="1"/>
    <xf numFmtId="164" fontId="3" fillId="2" borderId="18" xfId="0" applyNumberFormat="1" applyFont="1" applyFill="1" applyBorder="1"/>
    <xf numFmtId="0" fontId="3" fillId="2" borderId="26" xfId="0" applyFont="1" applyFill="1" applyBorder="1" applyAlignment="1"/>
    <xf numFmtId="0" fontId="3" fillId="2" borderId="27" xfId="0" applyFont="1" applyFill="1" applyBorder="1" applyAlignment="1"/>
    <xf numFmtId="43" fontId="0" fillId="0" borderId="0" xfId="0" applyNumberFormat="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2" borderId="0" xfId="0" applyFont="1" applyFill="1" applyBorder="1" applyAlignment="1">
      <alignment horizontal="center"/>
    </xf>
    <xf numFmtId="164" fontId="0" fillId="0" borderId="0" xfId="1" applyNumberFormat="1" applyFont="1" applyBorder="1"/>
    <xf numFmtId="164" fontId="3" fillId="2" borderId="0" xfId="1" applyNumberFormat="1" applyFont="1" applyFill="1" applyBorder="1"/>
    <xf numFmtId="9" fontId="3" fillId="2" borderId="23" xfId="0" applyNumberFormat="1" applyFont="1" applyFill="1" applyBorder="1"/>
    <xf numFmtId="9" fontId="3" fillId="2" borderId="23" xfId="2" applyFont="1" applyFill="1" applyBorder="1"/>
    <xf numFmtId="9" fontId="3" fillId="2" borderId="18" xfId="2" applyFont="1" applyFill="1" applyBorder="1"/>
    <xf numFmtId="10" fontId="0" fillId="0" borderId="0" xfId="0" applyNumberFormat="1" applyBorder="1"/>
    <xf numFmtId="10" fontId="0" fillId="0" borderId="0" xfId="2" applyNumberFormat="1" applyFont="1" applyBorder="1"/>
    <xf numFmtId="10" fontId="0" fillId="0" borderId="24" xfId="2" applyNumberFormat="1" applyFont="1" applyBorder="1"/>
    <xf numFmtId="0" fontId="4" fillId="0" borderId="0" xfId="0" applyFont="1" applyAlignment="1">
      <alignment vertical="top" wrapText="1"/>
    </xf>
    <xf numFmtId="164" fontId="2" fillId="0" borderId="0" xfId="1" applyNumberFormat="1" applyFont="1" applyFill="1" applyBorder="1" applyAlignment="1">
      <alignment horizontal="center"/>
    </xf>
    <xf numFmtId="164" fontId="2" fillId="0" borderId="20" xfId="4" applyNumberFormat="1" applyFont="1" applyFill="1" applyBorder="1"/>
    <xf numFmtId="164" fontId="2" fillId="0" borderId="19" xfId="4" applyNumberFormat="1" applyFont="1" applyFill="1" applyBorder="1"/>
    <xf numFmtId="0" fontId="3" fillId="0" borderId="0"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 xfId="0" applyFont="1" applyFill="1" applyBorder="1" applyAlignment="1">
      <alignment horizontal="center"/>
    </xf>
    <xf numFmtId="0" fontId="3" fillId="2" borderId="15" xfId="0" applyFont="1" applyFill="1" applyBorder="1" applyAlignment="1">
      <alignment horizontal="center"/>
    </xf>
    <xf numFmtId="0" fontId="3" fillId="2" borderId="5" xfId="0" applyFont="1" applyFill="1" applyBorder="1" applyAlignment="1">
      <alignment horizontal="center"/>
    </xf>
    <xf numFmtId="0" fontId="4" fillId="0" borderId="0" xfId="0" applyFont="1" applyAlignment="1">
      <alignment horizontal="left" vertical="top" wrapText="1"/>
    </xf>
    <xf numFmtId="0" fontId="3" fillId="2" borderId="25"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cellXfs>
  <cellStyles count="7">
    <cellStyle name="Comma" xfId="1" builtinId="3"/>
    <cellStyle name="Comma 2" xfId="5"/>
    <cellStyle name="Normal" xfId="0" builtinId="0"/>
    <cellStyle name="Normal 2" xfId="4"/>
    <cellStyle name="Normal 3" xfId="3"/>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50"/>
  <sheetViews>
    <sheetView tabSelected="1" topLeftCell="L19" workbookViewId="0">
      <selection activeCell="B28" sqref="B28"/>
    </sheetView>
  </sheetViews>
  <sheetFormatPr defaultRowHeight="10.199999999999999" x14ac:dyDescent="0.2"/>
  <cols>
    <col min="2" max="2" width="90.85546875" style="4" bestFit="1" customWidth="1"/>
    <col min="3" max="3" width="25.85546875" style="4" bestFit="1" customWidth="1"/>
    <col min="4" max="4" width="13.85546875" bestFit="1" customWidth="1"/>
    <col min="5" max="5" width="13.85546875" style="3" customWidth="1"/>
    <col min="6" max="6" width="10" bestFit="1" customWidth="1"/>
    <col min="7" max="7" width="13.85546875" bestFit="1" customWidth="1"/>
    <col min="8" max="8" width="13.85546875" style="3" customWidth="1"/>
    <col min="9" max="9" width="10.42578125" bestFit="1" customWidth="1"/>
    <col min="10" max="10" width="13.85546875" bestFit="1" customWidth="1"/>
    <col min="11" max="11" width="13.85546875" style="3" customWidth="1"/>
    <col min="12" max="12" width="10.42578125" bestFit="1" customWidth="1"/>
    <col min="13" max="13" width="13.85546875" bestFit="1" customWidth="1"/>
    <col min="14" max="14" width="13.85546875" style="3" customWidth="1"/>
    <col min="15" max="15" width="10.42578125" bestFit="1" customWidth="1"/>
    <col min="16" max="16" width="13.85546875" bestFit="1" customWidth="1"/>
    <col min="17" max="17" width="13.85546875" style="3" customWidth="1"/>
    <col min="18" max="18" width="11.42578125" bestFit="1" customWidth="1"/>
    <col min="19" max="19" width="13.85546875" bestFit="1" customWidth="1"/>
    <col min="20" max="20" width="13.85546875" style="3" customWidth="1"/>
    <col min="21" max="21" width="11.42578125" bestFit="1" customWidth="1"/>
    <col min="22" max="22" width="13.85546875" bestFit="1" customWidth="1"/>
    <col min="23" max="23" width="13.85546875" style="3" customWidth="1"/>
    <col min="24" max="24" width="11.42578125" bestFit="1" customWidth="1"/>
    <col min="25" max="25" width="13.85546875" bestFit="1" customWidth="1"/>
    <col min="26" max="26" width="13.85546875" style="3" customWidth="1"/>
    <col min="27" max="27" width="10.42578125" bestFit="1" customWidth="1"/>
    <col min="28" max="28" width="18.42578125" bestFit="1" customWidth="1"/>
    <col min="29" max="29" width="18.42578125" style="3" customWidth="1"/>
    <col min="30" max="30" width="18.140625" bestFit="1" customWidth="1"/>
  </cols>
  <sheetData>
    <row r="2" spans="2:14" x14ac:dyDescent="0.2">
      <c r="B2" s="42" t="s">
        <v>81</v>
      </c>
      <c r="C2" s="43"/>
      <c r="D2" s="44"/>
      <c r="E2" s="26"/>
    </row>
    <row r="3" spans="2:14" x14ac:dyDescent="0.2">
      <c r="B3" s="48"/>
      <c r="C3" s="49"/>
      <c r="D3" s="50"/>
      <c r="E3" s="26"/>
    </row>
    <row r="4" spans="2:14" x14ac:dyDescent="0.2">
      <c r="B4" s="45"/>
      <c r="C4" s="46"/>
      <c r="D4" s="47"/>
      <c r="E4" s="26"/>
    </row>
    <row r="6" spans="2:14" s="3" customFormat="1" x14ac:dyDescent="0.2">
      <c r="B6" s="19" t="s">
        <v>73</v>
      </c>
      <c r="C6" s="4"/>
    </row>
    <row r="7" spans="2:14" s="3" customFormat="1" x14ac:dyDescent="0.2">
      <c r="B7" s="1" t="s">
        <v>74</v>
      </c>
      <c r="C7" s="4"/>
    </row>
    <row r="8" spans="2:14" s="3" customFormat="1" x14ac:dyDescent="0.2">
      <c r="B8" s="1" t="s">
        <v>75</v>
      </c>
      <c r="C8" s="4"/>
    </row>
    <row r="9" spans="2:14" s="3" customFormat="1" x14ac:dyDescent="0.2">
      <c r="B9" s="54" t="s">
        <v>76</v>
      </c>
      <c r="C9" s="54"/>
      <c r="D9" s="54"/>
      <c r="E9" s="54"/>
      <c r="F9" s="54"/>
      <c r="G9" s="54"/>
      <c r="H9" s="54"/>
      <c r="I9" s="54"/>
      <c r="J9" s="54"/>
      <c r="K9" s="54"/>
      <c r="L9" s="54"/>
    </row>
    <row r="10" spans="2:14" s="3" customFormat="1" ht="10.199999999999999" customHeight="1" x14ac:dyDescent="0.2">
      <c r="B10" s="54" t="s">
        <v>77</v>
      </c>
      <c r="C10" s="54"/>
      <c r="D10" s="54"/>
      <c r="E10" s="54"/>
      <c r="F10" s="54"/>
      <c r="G10" s="54"/>
      <c r="H10" s="54"/>
      <c r="I10" s="54"/>
      <c r="J10" s="54"/>
      <c r="K10" s="37"/>
      <c r="L10" s="37"/>
    </row>
    <row r="11" spans="2:14" s="3" customFormat="1" ht="10.199999999999999" customHeight="1" x14ac:dyDescent="0.2">
      <c r="B11" s="54" t="s">
        <v>79</v>
      </c>
      <c r="C11" s="54"/>
      <c r="D11" s="54"/>
      <c r="E11" s="54"/>
      <c r="F11" s="54"/>
      <c r="G11" s="54"/>
      <c r="H11" s="54"/>
      <c r="I11" s="54"/>
      <c r="J11" s="54"/>
      <c r="K11" s="54"/>
      <c r="L11" s="54"/>
      <c r="M11" s="54"/>
      <c r="N11" s="54"/>
    </row>
    <row r="12" spans="2:14" s="3" customFormat="1" x14ac:dyDescent="0.2">
      <c r="B12" s="1"/>
      <c r="C12" s="4"/>
    </row>
    <row r="14" spans="2:14" ht="11.25" customHeight="1" x14ac:dyDescent="0.2">
      <c r="B14" s="42" t="s">
        <v>71</v>
      </c>
      <c r="C14" s="43"/>
      <c r="D14" s="44"/>
      <c r="E14" s="26"/>
    </row>
    <row r="15" spans="2:14" x14ac:dyDescent="0.2">
      <c r="B15" s="45"/>
      <c r="C15" s="46"/>
      <c r="D15" s="47"/>
      <c r="E15" s="26"/>
    </row>
    <row r="17" spans="2:5" s="3" customFormat="1" x14ac:dyDescent="0.2">
      <c r="B17" s="13" t="s">
        <v>56</v>
      </c>
      <c r="C17" s="14" t="s">
        <v>60</v>
      </c>
      <c r="D17" s="18" t="s">
        <v>57</v>
      </c>
      <c r="E17" s="28"/>
    </row>
    <row r="18" spans="2:5" s="3" customFormat="1" x14ac:dyDescent="0.2">
      <c r="B18" s="17">
        <v>42552</v>
      </c>
      <c r="C18" s="38">
        <v>8</v>
      </c>
      <c r="D18" s="39">
        <v>335920</v>
      </c>
      <c r="E18" s="29"/>
    </row>
    <row r="19" spans="2:5" s="3" customFormat="1" x14ac:dyDescent="0.2">
      <c r="B19" s="17">
        <v>42583</v>
      </c>
      <c r="C19" s="40">
        <v>44</v>
      </c>
      <c r="D19" s="39">
        <v>2556836</v>
      </c>
      <c r="E19" s="29"/>
    </row>
    <row r="20" spans="2:5" s="3" customFormat="1" x14ac:dyDescent="0.2">
      <c r="B20" s="17">
        <v>42614</v>
      </c>
      <c r="C20" s="40">
        <v>92</v>
      </c>
      <c r="D20" s="39">
        <v>6705417</v>
      </c>
      <c r="E20" s="29"/>
    </row>
    <row r="21" spans="2:5" s="3" customFormat="1" x14ac:dyDescent="0.2">
      <c r="B21" s="17">
        <v>42644</v>
      </c>
      <c r="C21" s="40">
        <v>213</v>
      </c>
      <c r="D21" s="39">
        <v>8753272.0700000003</v>
      </c>
      <c r="E21" s="29"/>
    </row>
    <row r="22" spans="2:5" s="3" customFormat="1" x14ac:dyDescent="0.2">
      <c r="B22" s="17">
        <v>42675</v>
      </c>
      <c r="C22" s="40">
        <v>406</v>
      </c>
      <c r="D22" s="39">
        <v>20431012.670000002</v>
      </c>
      <c r="E22" s="29"/>
    </row>
    <row r="23" spans="2:5" s="3" customFormat="1" x14ac:dyDescent="0.2">
      <c r="B23" s="17">
        <v>42705</v>
      </c>
      <c r="C23" s="40">
        <v>422</v>
      </c>
      <c r="D23" s="39">
        <v>18330580.699999996</v>
      </c>
      <c r="E23" s="29"/>
    </row>
    <row r="24" spans="2:5" s="3" customFormat="1" x14ac:dyDescent="0.2">
      <c r="B24" s="17">
        <v>42736</v>
      </c>
      <c r="C24" s="40">
        <v>335</v>
      </c>
      <c r="D24" s="39">
        <v>14818015.689999999</v>
      </c>
      <c r="E24" s="29"/>
    </row>
    <row r="25" spans="2:5" s="3" customFormat="1" x14ac:dyDescent="0.2">
      <c r="B25" s="17">
        <v>42767</v>
      </c>
      <c r="C25" s="40">
        <v>109</v>
      </c>
      <c r="D25" s="39">
        <v>4703496.4499999993</v>
      </c>
      <c r="E25" s="29"/>
    </row>
    <row r="26" spans="2:5" s="3" customFormat="1" x14ac:dyDescent="0.2">
      <c r="B26" s="13" t="s">
        <v>53</v>
      </c>
      <c r="C26" s="15">
        <v>1629</v>
      </c>
      <c r="D26" s="16">
        <f>SUM(D18:D25)</f>
        <v>76634550.579999998</v>
      </c>
      <c r="E26" s="30"/>
    </row>
    <row r="27" spans="2:5" s="3" customFormat="1" x14ac:dyDescent="0.2">
      <c r="B27" s="4"/>
      <c r="C27" s="4"/>
    </row>
    <row r="28" spans="2:5" s="3" customFormat="1" x14ac:dyDescent="0.2">
      <c r="B28" s="4"/>
      <c r="C28" s="4"/>
    </row>
    <row r="29" spans="2:5" s="3" customFormat="1" x14ac:dyDescent="0.2">
      <c r="B29" s="4"/>
      <c r="C29" s="4"/>
    </row>
    <row r="30" spans="2:5" s="3" customFormat="1" x14ac:dyDescent="0.2">
      <c r="B30" s="42" t="s">
        <v>72</v>
      </c>
      <c r="C30" s="43"/>
      <c r="D30" s="44"/>
      <c r="E30" s="26"/>
    </row>
    <row r="31" spans="2:5" s="3" customFormat="1" x14ac:dyDescent="0.2">
      <c r="B31" s="45"/>
      <c r="C31" s="46"/>
      <c r="D31" s="47"/>
      <c r="E31" s="26"/>
    </row>
    <row r="32" spans="2:5" s="3" customFormat="1" x14ac:dyDescent="0.2">
      <c r="B32" s="4"/>
      <c r="C32" s="4"/>
    </row>
    <row r="33" spans="2:30" x14ac:dyDescent="0.2">
      <c r="B33" s="59" t="s">
        <v>55</v>
      </c>
      <c r="C33" s="59" t="s">
        <v>58</v>
      </c>
      <c r="D33" s="51" t="s">
        <v>63</v>
      </c>
      <c r="E33" s="52"/>
      <c r="F33" s="53"/>
      <c r="G33" s="51" t="s">
        <v>64</v>
      </c>
      <c r="H33" s="52"/>
      <c r="I33" s="53"/>
      <c r="J33" s="51" t="s">
        <v>65</v>
      </c>
      <c r="K33" s="52"/>
      <c r="L33" s="53"/>
      <c r="M33" s="51" t="s">
        <v>66</v>
      </c>
      <c r="N33" s="52"/>
      <c r="O33" s="53"/>
      <c r="P33" s="51" t="s">
        <v>67</v>
      </c>
      <c r="Q33" s="52"/>
      <c r="R33" s="53"/>
      <c r="S33" s="51" t="s">
        <v>68</v>
      </c>
      <c r="T33" s="52"/>
      <c r="U33" s="53"/>
      <c r="V33" s="51" t="s">
        <v>69</v>
      </c>
      <c r="W33" s="52"/>
      <c r="X33" s="53"/>
      <c r="Y33" s="51" t="s">
        <v>70</v>
      </c>
      <c r="Z33" s="52"/>
      <c r="AA33" s="52"/>
      <c r="AB33" s="55" t="s">
        <v>59</v>
      </c>
      <c r="AC33" s="55" t="s">
        <v>78</v>
      </c>
      <c r="AD33" s="57" t="s">
        <v>61</v>
      </c>
    </row>
    <row r="34" spans="2:30" ht="22.5" customHeight="1" x14ac:dyDescent="0.2">
      <c r="B34" s="60"/>
      <c r="C34" s="61"/>
      <c r="D34" s="9" t="s">
        <v>60</v>
      </c>
      <c r="E34" s="10" t="s">
        <v>78</v>
      </c>
      <c r="F34" s="10" t="s">
        <v>62</v>
      </c>
      <c r="G34" s="11" t="s">
        <v>60</v>
      </c>
      <c r="H34" s="10" t="s">
        <v>78</v>
      </c>
      <c r="I34" s="10" t="s">
        <v>62</v>
      </c>
      <c r="J34" s="11" t="s">
        <v>60</v>
      </c>
      <c r="K34" s="10" t="s">
        <v>78</v>
      </c>
      <c r="L34" s="10" t="s">
        <v>62</v>
      </c>
      <c r="M34" s="11" t="s">
        <v>60</v>
      </c>
      <c r="N34" s="10" t="s">
        <v>78</v>
      </c>
      <c r="O34" s="10" t="s">
        <v>62</v>
      </c>
      <c r="P34" s="11" t="s">
        <v>60</v>
      </c>
      <c r="Q34" s="10" t="s">
        <v>78</v>
      </c>
      <c r="R34" s="10" t="s">
        <v>62</v>
      </c>
      <c r="S34" s="11" t="s">
        <v>60</v>
      </c>
      <c r="T34" s="10" t="s">
        <v>78</v>
      </c>
      <c r="U34" s="10" t="s">
        <v>62</v>
      </c>
      <c r="V34" s="11" t="s">
        <v>60</v>
      </c>
      <c r="W34" s="10" t="s">
        <v>78</v>
      </c>
      <c r="X34" s="10" t="s">
        <v>62</v>
      </c>
      <c r="Y34" s="11" t="s">
        <v>60</v>
      </c>
      <c r="Z34" s="10" t="s">
        <v>78</v>
      </c>
      <c r="AA34" s="10" t="s">
        <v>62</v>
      </c>
      <c r="AB34" s="56"/>
      <c r="AC34" s="56"/>
      <c r="AD34" s="58"/>
    </row>
    <row r="35" spans="2:30" x14ac:dyDescent="0.2">
      <c r="B35" s="12" t="s">
        <v>3</v>
      </c>
      <c r="C35" s="12"/>
      <c r="D35" s="5">
        <v>4</v>
      </c>
      <c r="E35" s="34">
        <f>SUM(D35/D98)</f>
        <v>0.5</v>
      </c>
      <c r="F35" s="2">
        <v>177320</v>
      </c>
      <c r="G35" s="5">
        <v>30</v>
      </c>
      <c r="H35" s="34">
        <f>SUM(G35/G98)</f>
        <v>0.68181818181818177</v>
      </c>
      <c r="I35" s="2">
        <v>1721414</v>
      </c>
      <c r="J35" s="5">
        <v>61</v>
      </c>
      <c r="K35" s="34">
        <f>SUM(J35/J98)</f>
        <v>0.66304347826086951</v>
      </c>
      <c r="L35" s="2">
        <v>3106159</v>
      </c>
      <c r="M35" s="5">
        <v>158</v>
      </c>
      <c r="N35" s="34">
        <f>SUM(M35/213)</f>
        <v>0.74178403755868549</v>
      </c>
      <c r="O35" s="2">
        <v>6396480.8800000008</v>
      </c>
      <c r="P35" s="5">
        <v>320</v>
      </c>
      <c r="Q35" s="35">
        <f>SUM(P35/406)</f>
        <v>0.78817733990147787</v>
      </c>
      <c r="R35" s="2">
        <v>14971327.400000002</v>
      </c>
      <c r="S35" s="5">
        <v>327</v>
      </c>
      <c r="T35" s="35">
        <f>SUM(S35/422)</f>
        <v>0.77488151658767768</v>
      </c>
      <c r="U35" s="2">
        <v>12612673.769999998</v>
      </c>
      <c r="V35" s="5">
        <v>284</v>
      </c>
      <c r="W35" s="35">
        <f>SUM(V35/335)</f>
        <v>0.84776119402985073</v>
      </c>
      <c r="X35" s="2">
        <v>12511385.249999998</v>
      </c>
      <c r="Y35" s="5">
        <v>87</v>
      </c>
      <c r="Z35" s="35">
        <f>SUM(Y35/109)</f>
        <v>0.79816513761467889</v>
      </c>
      <c r="AA35" s="20">
        <v>3566946.4499999997</v>
      </c>
      <c r="AB35" s="21">
        <v>1271</v>
      </c>
      <c r="AC35" s="36">
        <f>SUM(AB35/1629)</f>
        <v>0.78023327194597913</v>
      </c>
      <c r="AD35" s="2">
        <f>SUM(F35,I35,L35,O35,R35,U35,X35,AA35)</f>
        <v>55063706.75</v>
      </c>
    </row>
    <row r="36" spans="2:30" x14ac:dyDescent="0.2">
      <c r="B36" s="12" t="s">
        <v>54</v>
      </c>
      <c r="C36" s="12"/>
      <c r="D36" s="5"/>
      <c r="E36" s="34"/>
      <c r="F36" s="2"/>
      <c r="G36" s="5">
        <v>4</v>
      </c>
      <c r="H36" s="34">
        <f>SUM(G36/G98)</f>
        <v>9.0909090909090912E-2</v>
      </c>
      <c r="I36" s="2">
        <v>163010</v>
      </c>
      <c r="J36" s="5">
        <v>6</v>
      </c>
      <c r="K36" s="34">
        <f>SUM(J36/J98)</f>
        <v>6.5217391304347824E-2</v>
      </c>
      <c r="L36" s="2">
        <v>2424830</v>
      </c>
      <c r="M36" s="5">
        <v>13</v>
      </c>
      <c r="N36" s="34">
        <f t="shared" ref="N36:N40" si="0">SUM(M36/213)</f>
        <v>6.1032863849765258E-2</v>
      </c>
      <c r="O36" s="2">
        <v>646124.77</v>
      </c>
      <c r="P36" s="5">
        <v>13</v>
      </c>
      <c r="Q36" s="35">
        <f t="shared" ref="Q36:Q51" si="1">SUM(P36/406)</f>
        <v>3.2019704433497539E-2</v>
      </c>
      <c r="R36" s="2">
        <v>1746337.44</v>
      </c>
      <c r="S36" s="5">
        <v>35</v>
      </c>
      <c r="T36" s="35">
        <f t="shared" ref="T36:T47" si="2">SUM(S36/422)</f>
        <v>8.2938388625592413E-2</v>
      </c>
      <c r="U36" s="2">
        <v>3482177.03</v>
      </c>
      <c r="V36" s="5">
        <v>11</v>
      </c>
      <c r="W36" s="35">
        <f t="shared" ref="W36:W45" si="3">SUM(V36/335)</f>
        <v>3.2835820895522387E-2</v>
      </c>
      <c r="X36" s="2">
        <v>310075</v>
      </c>
      <c r="Y36" s="5">
        <v>5</v>
      </c>
      <c r="Z36" s="35">
        <f t="shared" ref="Z36:Z44" si="4">SUM(Y36/109)</f>
        <v>4.5871559633027525E-2</v>
      </c>
      <c r="AA36" s="20">
        <v>270770</v>
      </c>
      <c r="AB36" s="21">
        <v>87</v>
      </c>
      <c r="AC36" s="36">
        <f t="shared" ref="AC36:AC97" si="5">SUM(AB36/1629)</f>
        <v>5.3406998158379376E-2</v>
      </c>
      <c r="AD36" s="2">
        <f t="shared" ref="AD36:AD97" si="6">SUM(F36,I36,L36,O36,R36,U36,X36,AA36)</f>
        <v>9043324.2400000002</v>
      </c>
    </row>
    <row r="37" spans="2:30" x14ac:dyDescent="0.2">
      <c r="B37" s="12" t="s">
        <v>0</v>
      </c>
      <c r="C37" s="12"/>
      <c r="D37" s="5">
        <v>2</v>
      </c>
      <c r="E37" s="34">
        <f>SUM(D37/D98)</f>
        <v>0.25</v>
      </c>
      <c r="F37" s="2">
        <v>93680</v>
      </c>
      <c r="G37" s="5">
        <v>2</v>
      </c>
      <c r="H37" s="34">
        <f>SUM(G37/G98)</f>
        <v>4.5454545454545456E-2</v>
      </c>
      <c r="I37" s="2">
        <v>68768</v>
      </c>
      <c r="J37" s="5">
        <v>5</v>
      </c>
      <c r="K37" s="34">
        <f>SUM(J37/J98)</f>
        <v>5.434782608695652E-2</v>
      </c>
      <c r="L37" s="2">
        <v>208040</v>
      </c>
      <c r="M37" s="5">
        <v>7</v>
      </c>
      <c r="N37" s="34">
        <f t="shared" si="0"/>
        <v>3.2863849765258218E-2</v>
      </c>
      <c r="O37" s="2">
        <v>289248</v>
      </c>
      <c r="P37" s="5">
        <v>21</v>
      </c>
      <c r="Q37" s="35">
        <f t="shared" si="1"/>
        <v>5.1724137931034482E-2</v>
      </c>
      <c r="R37" s="2">
        <v>993828.63</v>
      </c>
      <c r="S37" s="5">
        <v>15</v>
      </c>
      <c r="T37" s="35">
        <f t="shared" si="2"/>
        <v>3.5545023696682464E-2</v>
      </c>
      <c r="U37" s="2">
        <v>473623.35</v>
      </c>
      <c r="V37" s="5">
        <v>12</v>
      </c>
      <c r="W37" s="35">
        <f t="shared" si="3"/>
        <v>3.5820895522388062E-2</v>
      </c>
      <c r="X37" s="2">
        <v>380884</v>
      </c>
      <c r="Y37" s="5">
        <v>6</v>
      </c>
      <c r="Z37" s="35">
        <f t="shared" si="4"/>
        <v>5.5045871559633031E-2</v>
      </c>
      <c r="AA37" s="20">
        <v>190396</v>
      </c>
      <c r="AB37" s="21">
        <v>70</v>
      </c>
      <c r="AC37" s="36">
        <f t="shared" si="5"/>
        <v>4.2971147943523635E-2</v>
      </c>
      <c r="AD37" s="2">
        <f t="shared" si="6"/>
        <v>2698467.98</v>
      </c>
    </row>
    <row r="38" spans="2:30" x14ac:dyDescent="0.2">
      <c r="B38" s="12" t="s">
        <v>17</v>
      </c>
      <c r="C38" s="12"/>
      <c r="D38" s="5"/>
      <c r="E38" s="34"/>
      <c r="F38" s="2"/>
      <c r="G38" s="5"/>
      <c r="H38" s="34"/>
      <c r="I38" s="2"/>
      <c r="J38" s="5">
        <v>1</v>
      </c>
      <c r="K38" s="34">
        <f>SUM(J38/J98)</f>
        <v>1.0869565217391304E-2</v>
      </c>
      <c r="L38" s="2">
        <v>32420</v>
      </c>
      <c r="M38" s="5">
        <v>3</v>
      </c>
      <c r="N38" s="34">
        <f t="shared" si="0"/>
        <v>1.4084507042253521E-2</v>
      </c>
      <c r="O38" s="2">
        <v>121200</v>
      </c>
      <c r="P38" s="5">
        <v>9</v>
      </c>
      <c r="Q38" s="35">
        <f t="shared" si="1"/>
        <v>2.2167487684729065E-2</v>
      </c>
      <c r="R38" s="2">
        <v>535716</v>
      </c>
      <c r="S38" s="5">
        <v>6</v>
      </c>
      <c r="T38" s="35">
        <f t="shared" si="2"/>
        <v>1.4218009478672985E-2</v>
      </c>
      <c r="U38" s="2">
        <v>257560</v>
      </c>
      <c r="V38" s="5">
        <v>4</v>
      </c>
      <c r="W38" s="35">
        <f t="shared" si="3"/>
        <v>1.1940298507462687E-2</v>
      </c>
      <c r="X38" s="2">
        <v>148778.89000000001</v>
      </c>
      <c r="Y38" s="5"/>
      <c r="Z38" s="35"/>
      <c r="AA38" s="20"/>
      <c r="AB38" s="21">
        <v>23</v>
      </c>
      <c r="AC38" s="36">
        <f t="shared" si="5"/>
        <v>1.4119091467157766E-2</v>
      </c>
      <c r="AD38" s="2">
        <f t="shared" si="6"/>
        <v>1095674.8900000001</v>
      </c>
    </row>
    <row r="39" spans="2:30" x14ac:dyDescent="0.2">
      <c r="B39" s="12" t="s">
        <v>2</v>
      </c>
      <c r="C39" s="12"/>
      <c r="D39" s="5"/>
      <c r="E39" s="34"/>
      <c r="F39" s="2"/>
      <c r="G39" s="5">
        <v>1</v>
      </c>
      <c r="H39" s="34">
        <f>SUM(G39/G98)</f>
        <v>2.2727272727272728E-2</v>
      </c>
      <c r="I39" s="2">
        <v>28580</v>
      </c>
      <c r="J39" s="5">
        <v>1</v>
      </c>
      <c r="K39" s="34">
        <f>SUM(J39/J98)</f>
        <v>1.0869565217391304E-2</v>
      </c>
      <c r="L39" s="2">
        <v>11120</v>
      </c>
      <c r="M39" s="5">
        <v>2</v>
      </c>
      <c r="N39" s="34">
        <f t="shared" si="0"/>
        <v>9.3896713615023476E-3</v>
      </c>
      <c r="O39" s="2">
        <v>55700</v>
      </c>
      <c r="P39" s="5">
        <v>6</v>
      </c>
      <c r="Q39" s="35">
        <f t="shared" si="1"/>
        <v>1.4778325123152709E-2</v>
      </c>
      <c r="R39" s="2">
        <v>258000</v>
      </c>
      <c r="S39" s="5">
        <v>4</v>
      </c>
      <c r="T39" s="35">
        <f t="shared" si="2"/>
        <v>9.4786729857819912E-3</v>
      </c>
      <c r="U39" s="2">
        <v>197008</v>
      </c>
      <c r="V39" s="5">
        <v>5</v>
      </c>
      <c r="W39" s="35">
        <f t="shared" si="3"/>
        <v>1.4925373134328358E-2</v>
      </c>
      <c r="X39" s="2">
        <v>159124</v>
      </c>
      <c r="Y39" s="5">
        <v>1</v>
      </c>
      <c r="Z39" s="35">
        <f t="shared" si="4"/>
        <v>9.1743119266055051E-3</v>
      </c>
      <c r="AA39" s="20">
        <v>43760</v>
      </c>
      <c r="AB39" s="21">
        <v>20</v>
      </c>
      <c r="AC39" s="36">
        <f t="shared" si="5"/>
        <v>1.2277470841006752E-2</v>
      </c>
      <c r="AD39" s="2">
        <f t="shared" si="6"/>
        <v>753292</v>
      </c>
    </row>
    <row r="40" spans="2:30" x14ac:dyDescent="0.2">
      <c r="B40" s="12" t="s">
        <v>7</v>
      </c>
      <c r="C40" s="12"/>
      <c r="D40" s="5"/>
      <c r="E40" s="34"/>
      <c r="F40" s="2"/>
      <c r="G40" s="5"/>
      <c r="H40" s="34"/>
      <c r="I40" s="2"/>
      <c r="J40" s="5">
        <v>1</v>
      </c>
      <c r="K40" s="34">
        <f>SUM(J40/J98)</f>
        <v>1.0869565217391304E-2</v>
      </c>
      <c r="L40" s="2">
        <v>272</v>
      </c>
      <c r="M40" s="5">
        <v>1</v>
      </c>
      <c r="N40" s="34">
        <f t="shared" si="0"/>
        <v>4.6948356807511738E-3</v>
      </c>
      <c r="O40" s="2">
        <v>68040</v>
      </c>
      <c r="P40" s="5">
        <v>4</v>
      </c>
      <c r="Q40" s="35">
        <f t="shared" si="1"/>
        <v>9.852216748768473E-3</v>
      </c>
      <c r="R40" s="2">
        <v>193200</v>
      </c>
      <c r="S40" s="5">
        <v>2</v>
      </c>
      <c r="T40" s="35">
        <f t="shared" si="2"/>
        <v>4.7393364928909956E-3</v>
      </c>
      <c r="U40" s="2">
        <v>51740</v>
      </c>
      <c r="V40" s="5">
        <v>5</v>
      </c>
      <c r="W40" s="35">
        <f t="shared" si="3"/>
        <v>1.4925373134328358E-2</v>
      </c>
      <c r="X40" s="2">
        <v>456960</v>
      </c>
      <c r="Y40" s="5">
        <v>3</v>
      </c>
      <c r="Z40" s="35">
        <f t="shared" si="4"/>
        <v>2.7522935779816515E-2</v>
      </c>
      <c r="AA40" s="20">
        <v>160000</v>
      </c>
      <c r="AB40" s="21">
        <v>16</v>
      </c>
      <c r="AC40" s="36">
        <f t="shared" si="5"/>
        <v>9.8219766728054013E-3</v>
      </c>
      <c r="AD40" s="2">
        <f t="shared" si="6"/>
        <v>930212</v>
      </c>
    </row>
    <row r="41" spans="2:30" x14ac:dyDescent="0.2">
      <c r="B41" s="12" t="s">
        <v>6</v>
      </c>
      <c r="C41" s="12"/>
      <c r="D41" s="5">
        <v>1</v>
      </c>
      <c r="E41" s="34">
        <f>SUM(D41/D98)</f>
        <v>0.125</v>
      </c>
      <c r="F41" s="2">
        <v>48520</v>
      </c>
      <c r="G41" s="5"/>
      <c r="H41" s="34"/>
      <c r="I41" s="2"/>
      <c r="J41" s="5"/>
      <c r="K41" s="34"/>
      <c r="L41" s="2"/>
      <c r="M41" s="5"/>
      <c r="N41" s="34"/>
      <c r="O41" s="2"/>
      <c r="P41" s="5">
        <v>4</v>
      </c>
      <c r="Q41" s="35">
        <f t="shared" si="1"/>
        <v>9.852216748768473E-3</v>
      </c>
      <c r="R41" s="2">
        <v>132400</v>
      </c>
      <c r="S41" s="5">
        <v>4</v>
      </c>
      <c r="T41" s="35">
        <f t="shared" si="2"/>
        <v>9.4786729857819912E-3</v>
      </c>
      <c r="U41" s="2">
        <v>117241.68</v>
      </c>
      <c r="V41" s="5">
        <v>2</v>
      </c>
      <c r="W41" s="35">
        <f t="shared" si="3"/>
        <v>5.9701492537313433E-3</v>
      </c>
      <c r="X41" s="2">
        <v>28440.55</v>
      </c>
      <c r="Y41" s="5">
        <v>1</v>
      </c>
      <c r="Z41" s="35">
        <f t="shared" si="4"/>
        <v>9.1743119266055051E-3</v>
      </c>
      <c r="AA41" s="20">
        <v>22000</v>
      </c>
      <c r="AB41" s="21">
        <v>12</v>
      </c>
      <c r="AC41" s="36">
        <f t="shared" si="5"/>
        <v>7.3664825046040518E-3</v>
      </c>
      <c r="AD41" s="2">
        <f t="shared" si="6"/>
        <v>348602.23</v>
      </c>
    </row>
    <row r="42" spans="2:30" x14ac:dyDescent="0.2">
      <c r="B42" s="12" t="s">
        <v>12</v>
      </c>
      <c r="C42" s="12"/>
      <c r="D42" s="5"/>
      <c r="E42" s="34"/>
      <c r="F42" s="2"/>
      <c r="G42" s="5"/>
      <c r="H42" s="34"/>
      <c r="I42" s="2"/>
      <c r="J42" s="5">
        <v>1</v>
      </c>
      <c r="K42" s="35">
        <f>SUM(J42/J98)</f>
        <v>1.0869565217391304E-2</v>
      </c>
      <c r="L42" s="2">
        <v>25600</v>
      </c>
      <c r="M42" s="5">
        <v>3</v>
      </c>
      <c r="N42" s="34">
        <f>SUM(M42/213)</f>
        <v>1.4084507042253521E-2</v>
      </c>
      <c r="O42" s="2">
        <v>80836</v>
      </c>
      <c r="P42" s="5">
        <v>3</v>
      </c>
      <c r="Q42" s="35">
        <f t="shared" si="1"/>
        <v>7.3891625615763543E-3</v>
      </c>
      <c r="R42" s="2">
        <v>121600</v>
      </c>
      <c r="S42" s="5">
        <v>3</v>
      </c>
      <c r="T42" s="35">
        <f t="shared" si="2"/>
        <v>7.1090047393364926E-3</v>
      </c>
      <c r="U42" s="2">
        <v>84280</v>
      </c>
      <c r="V42" s="5">
        <v>1</v>
      </c>
      <c r="W42" s="35">
        <f t="shared" si="3"/>
        <v>2.9850746268656717E-3</v>
      </c>
      <c r="X42" s="2">
        <v>7056</v>
      </c>
      <c r="Y42" s="5"/>
      <c r="Z42" s="35"/>
      <c r="AA42" s="20"/>
      <c r="AB42" s="21">
        <v>11</v>
      </c>
      <c r="AC42" s="36">
        <f t="shared" si="5"/>
        <v>6.752608962553714E-3</v>
      </c>
      <c r="AD42" s="2">
        <f t="shared" si="6"/>
        <v>319372</v>
      </c>
    </row>
    <row r="43" spans="2:30" x14ac:dyDescent="0.2">
      <c r="B43" s="12" t="s">
        <v>11</v>
      </c>
      <c r="C43" s="12"/>
      <c r="D43" s="5"/>
      <c r="E43" s="34"/>
      <c r="F43" s="2"/>
      <c r="G43" s="5"/>
      <c r="H43" s="34"/>
      <c r="I43" s="2"/>
      <c r="J43" s="5">
        <v>3</v>
      </c>
      <c r="K43" s="34">
        <f>SUM(J43/J98)</f>
        <v>3.2608695652173912E-2</v>
      </c>
      <c r="L43" s="2">
        <v>451200</v>
      </c>
      <c r="M43" s="5">
        <v>2</v>
      </c>
      <c r="N43" s="34">
        <f>SUM(M43/213)</f>
        <v>9.3896713615023476E-3</v>
      </c>
      <c r="O43" s="2">
        <v>62800</v>
      </c>
      <c r="P43" s="5">
        <v>3</v>
      </c>
      <c r="Q43" s="35">
        <f t="shared" si="1"/>
        <v>7.3891625615763543E-3</v>
      </c>
      <c r="R43" s="2">
        <v>120360</v>
      </c>
      <c r="S43" s="5"/>
      <c r="T43" s="35"/>
      <c r="U43" s="2"/>
      <c r="V43" s="5">
        <v>1</v>
      </c>
      <c r="W43" s="35">
        <f t="shared" si="3"/>
        <v>2.9850746268656717E-3</v>
      </c>
      <c r="X43" s="2">
        <v>53012</v>
      </c>
      <c r="Y43" s="5">
        <v>1</v>
      </c>
      <c r="Z43" s="35">
        <f t="shared" si="4"/>
        <v>9.1743119266055051E-3</v>
      </c>
      <c r="AA43" s="20">
        <v>12000</v>
      </c>
      <c r="AB43" s="21">
        <v>10</v>
      </c>
      <c r="AC43" s="36">
        <f t="shared" si="5"/>
        <v>6.1387354205033762E-3</v>
      </c>
      <c r="AD43" s="2">
        <f t="shared" si="6"/>
        <v>699372</v>
      </c>
    </row>
    <row r="44" spans="2:30" x14ac:dyDescent="0.2">
      <c r="B44" s="12" t="s">
        <v>10</v>
      </c>
      <c r="C44" s="12"/>
      <c r="D44" s="5"/>
      <c r="E44" s="34"/>
      <c r="F44" s="2"/>
      <c r="G44" s="5"/>
      <c r="H44" s="34"/>
      <c r="I44" s="2"/>
      <c r="J44" s="5"/>
      <c r="K44" s="34"/>
      <c r="L44" s="2"/>
      <c r="M44" s="5">
        <v>2</v>
      </c>
      <c r="N44" s="34">
        <f>SUM(M44/213)</f>
        <v>9.3896713615023476E-3</v>
      </c>
      <c r="O44" s="2">
        <v>63320</v>
      </c>
      <c r="P44" s="5">
        <v>3</v>
      </c>
      <c r="Q44" s="35">
        <f t="shared" si="1"/>
        <v>7.3891625615763543E-3</v>
      </c>
      <c r="R44" s="2">
        <v>80040</v>
      </c>
      <c r="S44" s="5">
        <v>2</v>
      </c>
      <c r="T44" s="35">
        <f t="shared" si="2"/>
        <v>4.7393364928909956E-3</v>
      </c>
      <c r="U44" s="2">
        <v>140400</v>
      </c>
      <c r="V44" s="5">
        <v>2</v>
      </c>
      <c r="W44" s="35">
        <f t="shared" si="3"/>
        <v>5.9701492537313433E-3</v>
      </c>
      <c r="X44" s="2">
        <v>41540</v>
      </c>
      <c r="Y44" s="5">
        <v>1</v>
      </c>
      <c r="Z44" s="35">
        <f t="shared" si="4"/>
        <v>9.1743119266055051E-3</v>
      </c>
      <c r="AA44" s="20">
        <v>35200</v>
      </c>
      <c r="AB44" s="21">
        <v>10</v>
      </c>
      <c r="AC44" s="36">
        <f t="shared" si="5"/>
        <v>6.1387354205033762E-3</v>
      </c>
      <c r="AD44" s="2">
        <f t="shared" si="6"/>
        <v>360500</v>
      </c>
    </row>
    <row r="45" spans="2:30" x14ac:dyDescent="0.2">
      <c r="B45" s="12" t="s">
        <v>28</v>
      </c>
      <c r="C45" s="12"/>
      <c r="D45" s="5"/>
      <c r="E45" s="34"/>
      <c r="F45" s="2"/>
      <c r="G45" s="5"/>
      <c r="H45" s="34"/>
      <c r="I45" s="2"/>
      <c r="J45" s="5">
        <v>2</v>
      </c>
      <c r="K45" s="34">
        <f>SUM(J45/J98)</f>
        <v>2.1739130434782608E-2</v>
      </c>
      <c r="L45" s="2">
        <v>133240</v>
      </c>
      <c r="M45" s="5"/>
      <c r="N45" s="34"/>
      <c r="O45" s="2"/>
      <c r="P45" s="5">
        <v>2</v>
      </c>
      <c r="Q45" s="35">
        <f t="shared" si="1"/>
        <v>4.9261083743842365E-3</v>
      </c>
      <c r="R45" s="2">
        <v>74760</v>
      </c>
      <c r="S45" s="5">
        <v>4</v>
      </c>
      <c r="T45" s="35">
        <f t="shared" si="2"/>
        <v>9.4786729857819912E-3</v>
      </c>
      <c r="U45" s="2">
        <v>151855</v>
      </c>
      <c r="V45" s="5">
        <v>1</v>
      </c>
      <c r="W45" s="35">
        <f t="shared" si="3"/>
        <v>2.9850746268656717E-3</v>
      </c>
      <c r="X45" s="2">
        <v>42800</v>
      </c>
      <c r="Y45" s="5"/>
      <c r="Z45" s="35"/>
      <c r="AA45" s="20"/>
      <c r="AB45" s="21">
        <v>9</v>
      </c>
      <c r="AC45" s="36">
        <f t="shared" si="5"/>
        <v>5.5248618784530384E-3</v>
      </c>
      <c r="AD45" s="2">
        <f t="shared" si="6"/>
        <v>402655</v>
      </c>
    </row>
    <row r="46" spans="2:30" x14ac:dyDescent="0.2">
      <c r="B46" s="12" t="s">
        <v>14</v>
      </c>
      <c r="C46" s="12"/>
      <c r="D46" s="5"/>
      <c r="E46" s="34"/>
      <c r="F46" s="2"/>
      <c r="G46" s="5">
        <v>1</v>
      </c>
      <c r="H46" s="34">
        <f>SUM(G46/G98)</f>
        <v>2.2727272727272728E-2</v>
      </c>
      <c r="I46" s="2">
        <v>19600</v>
      </c>
      <c r="J46" s="5">
        <v>1</v>
      </c>
      <c r="K46" s="34">
        <f>SUM(J46/J98)</f>
        <v>1.0869565217391304E-2</v>
      </c>
      <c r="L46" s="2">
        <v>7800</v>
      </c>
      <c r="M46" s="5"/>
      <c r="N46" s="34"/>
      <c r="O46" s="2"/>
      <c r="P46" s="5">
        <v>1</v>
      </c>
      <c r="Q46" s="35">
        <f t="shared" si="1"/>
        <v>2.4630541871921183E-3</v>
      </c>
      <c r="R46" s="2">
        <v>26400</v>
      </c>
      <c r="S46" s="5">
        <v>4</v>
      </c>
      <c r="T46" s="35">
        <f t="shared" si="2"/>
        <v>9.4786729857819912E-3</v>
      </c>
      <c r="U46" s="2">
        <v>136808</v>
      </c>
      <c r="V46" s="5"/>
      <c r="W46" s="35"/>
      <c r="X46" s="2"/>
      <c r="Y46" s="5"/>
      <c r="Z46" s="35"/>
      <c r="AA46" s="20"/>
      <c r="AB46" s="21">
        <v>7</v>
      </c>
      <c r="AC46" s="36">
        <f t="shared" si="5"/>
        <v>4.2971147943523637E-3</v>
      </c>
      <c r="AD46" s="2">
        <f t="shared" si="6"/>
        <v>190608</v>
      </c>
    </row>
    <row r="47" spans="2:30" x14ac:dyDescent="0.2">
      <c r="B47" s="12" t="s">
        <v>7</v>
      </c>
      <c r="C47" s="12" t="s">
        <v>11</v>
      </c>
      <c r="D47" s="5"/>
      <c r="E47" s="34"/>
      <c r="F47" s="2"/>
      <c r="G47" s="5">
        <v>1</v>
      </c>
      <c r="H47" s="34">
        <f>SUM(G47/G98)</f>
        <v>2.2727272727272728E-2</v>
      </c>
      <c r="I47" s="2">
        <v>20800</v>
      </c>
      <c r="J47" s="5">
        <v>1</v>
      </c>
      <c r="K47" s="34">
        <f>SUM(J47/J98)</f>
        <v>1.0869565217391304E-2</v>
      </c>
      <c r="L47" s="2">
        <v>18000</v>
      </c>
      <c r="M47" s="5">
        <v>2</v>
      </c>
      <c r="N47" s="34">
        <f>SUM(M47/213)</f>
        <v>9.3896713615023476E-3</v>
      </c>
      <c r="O47" s="2">
        <v>69760</v>
      </c>
      <c r="P47" s="5"/>
      <c r="Q47" s="35"/>
      <c r="R47" s="2"/>
      <c r="S47" s="5">
        <v>1</v>
      </c>
      <c r="T47" s="35">
        <f t="shared" si="2"/>
        <v>2.3696682464454978E-3</v>
      </c>
      <c r="U47" s="2">
        <v>9700</v>
      </c>
      <c r="V47" s="5"/>
      <c r="W47" s="35"/>
      <c r="X47" s="2"/>
      <c r="Y47" s="5"/>
      <c r="Z47" s="35"/>
      <c r="AA47" s="20"/>
      <c r="AB47" s="21">
        <v>5</v>
      </c>
      <c r="AC47" s="36">
        <f t="shared" si="5"/>
        <v>3.0693677102516881E-3</v>
      </c>
      <c r="AD47" s="2">
        <f t="shared" si="6"/>
        <v>118260</v>
      </c>
    </row>
    <row r="48" spans="2:30" x14ac:dyDescent="0.2">
      <c r="B48" s="12" t="s">
        <v>9</v>
      </c>
      <c r="C48" s="12"/>
      <c r="D48" s="5"/>
      <c r="E48" s="34"/>
      <c r="F48" s="2"/>
      <c r="G48" s="5"/>
      <c r="H48" s="34"/>
      <c r="I48" s="2"/>
      <c r="J48" s="5"/>
      <c r="K48" s="34"/>
      <c r="L48" s="2"/>
      <c r="M48" s="5">
        <v>3</v>
      </c>
      <c r="N48" s="34">
        <f>SUM(M48/213)</f>
        <v>1.4084507042253521E-2</v>
      </c>
      <c r="O48" s="2">
        <v>355180</v>
      </c>
      <c r="P48" s="5">
        <v>1</v>
      </c>
      <c r="Q48" s="35">
        <f t="shared" si="1"/>
        <v>2.4630541871921183E-3</v>
      </c>
      <c r="R48" s="2">
        <v>540000</v>
      </c>
      <c r="S48" s="5"/>
      <c r="T48" s="35"/>
      <c r="U48" s="2"/>
      <c r="V48" s="5"/>
      <c r="W48" s="35"/>
      <c r="X48" s="2"/>
      <c r="Y48" s="5">
        <v>1</v>
      </c>
      <c r="Z48" s="35">
        <f t="shared" ref="Z48:Z49" si="7">SUM(Y48/109)</f>
        <v>9.1743119266055051E-3</v>
      </c>
      <c r="AA48" s="20">
        <v>42580</v>
      </c>
      <c r="AB48" s="21">
        <v>5</v>
      </c>
      <c r="AC48" s="36">
        <f t="shared" si="5"/>
        <v>3.0693677102516881E-3</v>
      </c>
      <c r="AD48" s="2">
        <f t="shared" si="6"/>
        <v>937760</v>
      </c>
    </row>
    <row r="49" spans="2:30" x14ac:dyDescent="0.2">
      <c r="B49" s="12" t="s">
        <v>16</v>
      </c>
      <c r="C49" s="12"/>
      <c r="D49" s="5"/>
      <c r="E49" s="34"/>
      <c r="F49" s="2"/>
      <c r="G49" s="5">
        <v>1</v>
      </c>
      <c r="H49" s="34">
        <f>SUM(G49/G98)</f>
        <v>2.2727272727272728E-2</v>
      </c>
      <c r="I49" s="2">
        <v>440000</v>
      </c>
      <c r="J49" s="5"/>
      <c r="K49" s="34"/>
      <c r="L49" s="2"/>
      <c r="M49" s="5">
        <v>1</v>
      </c>
      <c r="N49" s="34">
        <f>SUM(M49/213)</f>
        <v>4.6948356807511738E-3</v>
      </c>
      <c r="O49" s="2">
        <v>31242.42</v>
      </c>
      <c r="P49" s="5">
        <v>1</v>
      </c>
      <c r="Q49" s="35">
        <f t="shared" si="1"/>
        <v>2.4630541871921183E-3</v>
      </c>
      <c r="R49" s="2">
        <v>33560</v>
      </c>
      <c r="S49" s="5"/>
      <c r="T49" s="35"/>
      <c r="U49" s="2"/>
      <c r="V49" s="5"/>
      <c r="W49" s="35"/>
      <c r="X49" s="2"/>
      <c r="Y49" s="5">
        <v>1</v>
      </c>
      <c r="Z49" s="35">
        <f t="shared" si="7"/>
        <v>9.1743119266055051E-3</v>
      </c>
      <c r="AA49" s="20">
        <v>45800</v>
      </c>
      <c r="AB49" s="21">
        <v>4</v>
      </c>
      <c r="AC49" s="36">
        <f t="shared" si="5"/>
        <v>2.4554941682013503E-3</v>
      </c>
      <c r="AD49" s="2">
        <f t="shared" si="6"/>
        <v>550602.41999999993</v>
      </c>
    </row>
    <row r="50" spans="2:30" x14ac:dyDescent="0.2">
      <c r="B50" s="12" t="s">
        <v>20</v>
      </c>
      <c r="C50" s="12"/>
      <c r="D50" s="5"/>
      <c r="E50" s="34"/>
      <c r="F50" s="2"/>
      <c r="G50" s="5"/>
      <c r="H50" s="34"/>
      <c r="I50" s="2"/>
      <c r="J50" s="5"/>
      <c r="K50" s="34"/>
      <c r="L50" s="2"/>
      <c r="M50" s="5"/>
      <c r="N50" s="34"/>
      <c r="O50" s="2"/>
      <c r="P50" s="5">
        <v>2</v>
      </c>
      <c r="Q50" s="35">
        <f t="shared" si="1"/>
        <v>4.9261083743842365E-3</v>
      </c>
      <c r="R50" s="2">
        <v>195800</v>
      </c>
      <c r="S50" s="5">
        <v>2</v>
      </c>
      <c r="T50" s="35">
        <f t="shared" ref="T50:T51" si="8">SUM(S50/422)</f>
        <v>4.7393364928909956E-3</v>
      </c>
      <c r="U50" s="2">
        <v>87400</v>
      </c>
      <c r="V50" s="5"/>
      <c r="W50" s="35"/>
      <c r="X50" s="2"/>
      <c r="Y50" s="5"/>
      <c r="Z50" s="35"/>
      <c r="AA50" s="20"/>
      <c r="AB50" s="21">
        <v>4</v>
      </c>
      <c r="AC50" s="36">
        <f t="shared" si="5"/>
        <v>2.4554941682013503E-3</v>
      </c>
      <c r="AD50" s="2">
        <f t="shared" si="6"/>
        <v>283200</v>
      </c>
    </row>
    <row r="51" spans="2:30" x14ac:dyDescent="0.2">
      <c r="B51" s="12" t="s">
        <v>30</v>
      </c>
      <c r="C51" s="12"/>
      <c r="D51" s="5"/>
      <c r="E51" s="34"/>
      <c r="F51" s="2"/>
      <c r="G51" s="5"/>
      <c r="H51" s="34"/>
      <c r="I51" s="2"/>
      <c r="J51" s="5"/>
      <c r="K51" s="34"/>
      <c r="L51" s="2"/>
      <c r="M51" s="5">
        <v>1</v>
      </c>
      <c r="N51" s="34">
        <f>SUM(M51/213)</f>
        <v>4.6948356807511738E-3</v>
      </c>
      <c r="O51" s="2">
        <v>44840</v>
      </c>
      <c r="P51" s="5">
        <v>1</v>
      </c>
      <c r="Q51" s="35">
        <f t="shared" si="1"/>
        <v>2.4630541871921183E-3</v>
      </c>
      <c r="R51" s="2">
        <v>40800</v>
      </c>
      <c r="S51" s="5">
        <v>1</v>
      </c>
      <c r="T51" s="35">
        <f t="shared" si="8"/>
        <v>2.3696682464454978E-3</v>
      </c>
      <c r="U51" s="2">
        <v>66600</v>
      </c>
      <c r="V51" s="5">
        <v>1</v>
      </c>
      <c r="W51" s="35">
        <f t="shared" ref="W51" si="9">SUM(V51/335)</f>
        <v>2.9850746268656717E-3</v>
      </c>
      <c r="X51" s="2">
        <v>30600</v>
      </c>
      <c r="Y51" s="5"/>
      <c r="Z51" s="35"/>
      <c r="AA51" s="20"/>
      <c r="AB51" s="21">
        <v>4</v>
      </c>
      <c r="AC51" s="36">
        <f t="shared" si="5"/>
        <v>2.4554941682013503E-3</v>
      </c>
      <c r="AD51" s="2">
        <f t="shared" si="6"/>
        <v>182840</v>
      </c>
    </row>
    <row r="52" spans="2:30" x14ac:dyDescent="0.2">
      <c r="B52" s="12" t="s">
        <v>27</v>
      </c>
      <c r="C52" s="12"/>
      <c r="D52" s="5">
        <v>1</v>
      </c>
      <c r="E52" s="34">
        <f>SUM(D52/D98)</f>
        <v>0.125</v>
      </c>
      <c r="F52" s="2">
        <v>16400</v>
      </c>
      <c r="G52" s="5"/>
      <c r="H52" s="34"/>
      <c r="I52" s="2"/>
      <c r="J52" s="5"/>
      <c r="K52" s="34"/>
      <c r="L52" s="2"/>
      <c r="M52" s="5">
        <v>1</v>
      </c>
      <c r="N52" s="34">
        <f t="shared" ref="N52:N57" si="10">SUM(M52/213)</f>
        <v>4.6948356807511738E-3</v>
      </c>
      <c r="O52" s="2">
        <v>12700</v>
      </c>
      <c r="P52" s="5"/>
      <c r="Q52" s="35"/>
      <c r="R52" s="2"/>
      <c r="S52" s="5"/>
      <c r="T52" s="35"/>
      <c r="U52" s="2"/>
      <c r="V52" s="5"/>
      <c r="W52" s="35"/>
      <c r="X52" s="2"/>
      <c r="Y52" s="5">
        <v>1</v>
      </c>
      <c r="Z52" s="35">
        <f t="shared" ref="Z52" si="11">SUM(Y52/109)</f>
        <v>9.1743119266055051E-3</v>
      </c>
      <c r="AA52" s="20">
        <v>280000</v>
      </c>
      <c r="AB52" s="21">
        <v>3</v>
      </c>
      <c r="AC52" s="36">
        <f t="shared" si="5"/>
        <v>1.841620626151013E-3</v>
      </c>
      <c r="AD52" s="2">
        <f t="shared" si="6"/>
        <v>309100</v>
      </c>
    </row>
    <row r="53" spans="2:30" x14ac:dyDescent="0.2">
      <c r="B53" s="12" t="s">
        <v>1</v>
      </c>
      <c r="C53" s="12"/>
      <c r="D53" s="5"/>
      <c r="E53" s="34"/>
      <c r="F53" s="2"/>
      <c r="G53" s="5"/>
      <c r="H53" s="34"/>
      <c r="I53" s="2"/>
      <c r="J53" s="5">
        <v>1</v>
      </c>
      <c r="K53" s="34">
        <f>SUM(J53/J98)</f>
        <v>1.0869565217391304E-2</v>
      </c>
      <c r="L53" s="2">
        <v>62000</v>
      </c>
      <c r="M53" s="5">
        <v>1</v>
      </c>
      <c r="N53" s="34">
        <f t="shared" si="10"/>
        <v>4.6948356807511738E-3</v>
      </c>
      <c r="O53" s="2">
        <v>40000</v>
      </c>
      <c r="P53" s="5"/>
      <c r="Q53" s="35"/>
      <c r="R53" s="2"/>
      <c r="S53" s="5"/>
      <c r="T53" s="35"/>
      <c r="U53" s="2"/>
      <c r="V53" s="5">
        <v>1</v>
      </c>
      <c r="W53" s="35">
        <f t="shared" ref="W53" si="12">SUM(V53/335)</f>
        <v>2.9850746268656717E-3</v>
      </c>
      <c r="X53" s="2">
        <v>33400</v>
      </c>
      <c r="Y53" s="5"/>
      <c r="Z53" s="35"/>
      <c r="AA53" s="20"/>
      <c r="AB53" s="21">
        <v>3</v>
      </c>
      <c r="AC53" s="36">
        <f t="shared" si="5"/>
        <v>1.841620626151013E-3</v>
      </c>
      <c r="AD53" s="2">
        <f t="shared" si="6"/>
        <v>135400</v>
      </c>
    </row>
    <row r="54" spans="2:30" x14ac:dyDescent="0.2">
      <c r="B54" s="12" t="s">
        <v>26</v>
      </c>
      <c r="C54" s="12"/>
      <c r="D54" s="5"/>
      <c r="E54" s="34"/>
      <c r="F54" s="2"/>
      <c r="G54" s="5"/>
      <c r="H54" s="34"/>
      <c r="I54" s="2"/>
      <c r="J54" s="5"/>
      <c r="K54" s="34"/>
      <c r="L54" s="2"/>
      <c r="M54" s="5">
        <v>2</v>
      </c>
      <c r="N54" s="34">
        <f t="shared" si="10"/>
        <v>9.3896713615023476E-3</v>
      </c>
      <c r="O54" s="2">
        <v>47080</v>
      </c>
      <c r="P54" s="5"/>
      <c r="Q54" s="35"/>
      <c r="R54" s="2"/>
      <c r="S54" s="5">
        <v>1</v>
      </c>
      <c r="T54" s="35">
        <f t="shared" ref="T54:T55" si="13">SUM(S54/422)</f>
        <v>2.3696682464454978E-3</v>
      </c>
      <c r="U54" s="2">
        <v>70660</v>
      </c>
      <c r="V54" s="5"/>
      <c r="W54" s="35"/>
      <c r="X54" s="2"/>
      <c r="Y54" s="5"/>
      <c r="Z54" s="35"/>
      <c r="AA54" s="20"/>
      <c r="AB54" s="21">
        <v>3</v>
      </c>
      <c r="AC54" s="36">
        <f t="shared" si="5"/>
        <v>1.841620626151013E-3</v>
      </c>
      <c r="AD54" s="2">
        <f t="shared" si="6"/>
        <v>117740</v>
      </c>
    </row>
    <row r="55" spans="2:30" x14ac:dyDescent="0.2">
      <c r="B55" s="12" t="s">
        <v>40</v>
      </c>
      <c r="C55" s="12"/>
      <c r="D55" s="5"/>
      <c r="E55" s="34"/>
      <c r="F55" s="2"/>
      <c r="G55" s="5"/>
      <c r="H55" s="34"/>
      <c r="I55" s="2"/>
      <c r="J55" s="5">
        <v>1</v>
      </c>
      <c r="K55" s="34">
        <f>SUM(J55/J98)</f>
        <v>1.0869565217391304E-2</v>
      </c>
      <c r="L55" s="2">
        <v>30800</v>
      </c>
      <c r="M55" s="5">
        <v>1</v>
      </c>
      <c r="N55" s="34">
        <f t="shared" si="10"/>
        <v>4.6948356807511738E-3</v>
      </c>
      <c r="O55" s="2">
        <v>56620</v>
      </c>
      <c r="P55" s="5"/>
      <c r="Q55" s="35"/>
      <c r="R55" s="2"/>
      <c r="S55" s="5">
        <v>1</v>
      </c>
      <c r="T55" s="35">
        <f t="shared" si="13"/>
        <v>2.3696682464454978E-3</v>
      </c>
      <c r="U55" s="2">
        <v>11600</v>
      </c>
      <c r="V55" s="5"/>
      <c r="W55" s="35"/>
      <c r="X55" s="2"/>
      <c r="Y55" s="5"/>
      <c r="Z55" s="35"/>
      <c r="AA55" s="20"/>
      <c r="AB55" s="21">
        <v>3</v>
      </c>
      <c r="AC55" s="36">
        <f t="shared" si="5"/>
        <v>1.841620626151013E-3</v>
      </c>
      <c r="AD55" s="2">
        <f t="shared" si="6"/>
        <v>99020</v>
      </c>
    </row>
    <row r="56" spans="2:30" x14ac:dyDescent="0.2">
      <c r="B56" s="12" t="s">
        <v>3</v>
      </c>
      <c r="C56" s="12" t="s">
        <v>0</v>
      </c>
      <c r="D56" s="5"/>
      <c r="E56" s="34"/>
      <c r="F56" s="2"/>
      <c r="G56" s="5"/>
      <c r="H56" s="34"/>
      <c r="I56" s="2"/>
      <c r="J56" s="5">
        <v>1</v>
      </c>
      <c r="K56" s="34">
        <f>SUM(J56/J98)</f>
        <v>1.0869565217391304E-2</v>
      </c>
      <c r="L56" s="2">
        <v>15096</v>
      </c>
      <c r="M56" s="5"/>
      <c r="N56" s="34"/>
      <c r="O56" s="2"/>
      <c r="P56" s="5"/>
      <c r="Q56" s="35"/>
      <c r="R56" s="2"/>
      <c r="S56" s="5"/>
      <c r="T56" s="35"/>
      <c r="U56" s="2"/>
      <c r="V56" s="5">
        <v>1</v>
      </c>
      <c r="W56" s="35">
        <f t="shared" ref="W56" si="14">SUM(V56/335)</f>
        <v>2.9850746268656717E-3</v>
      </c>
      <c r="X56" s="2">
        <v>133600</v>
      </c>
      <c r="Y56" s="5"/>
      <c r="Z56" s="35"/>
      <c r="AA56" s="20"/>
      <c r="AB56" s="21">
        <v>2</v>
      </c>
      <c r="AC56" s="36">
        <f t="shared" si="5"/>
        <v>1.2277470841006752E-3</v>
      </c>
      <c r="AD56" s="2">
        <f t="shared" si="6"/>
        <v>148696</v>
      </c>
    </row>
    <row r="57" spans="2:30" x14ac:dyDescent="0.2">
      <c r="B57" s="12" t="s">
        <v>3</v>
      </c>
      <c r="C57" s="12" t="s">
        <v>2</v>
      </c>
      <c r="D57" s="5"/>
      <c r="E57" s="34"/>
      <c r="F57" s="2"/>
      <c r="G57" s="5">
        <v>1</v>
      </c>
      <c r="H57" s="34">
        <f>SUM(G57/G98)</f>
        <v>2.2727272727272728E-2</v>
      </c>
      <c r="I57" s="2">
        <v>70400</v>
      </c>
      <c r="J57" s="5"/>
      <c r="K57" s="34"/>
      <c r="L57" s="2"/>
      <c r="M57" s="5">
        <v>1</v>
      </c>
      <c r="N57" s="34">
        <f t="shared" si="10"/>
        <v>4.6948356807511738E-3</v>
      </c>
      <c r="O57" s="2">
        <v>28600</v>
      </c>
      <c r="P57" s="5"/>
      <c r="Q57" s="35"/>
      <c r="R57" s="2"/>
      <c r="S57" s="5"/>
      <c r="T57" s="35"/>
      <c r="U57" s="2"/>
      <c r="V57" s="5"/>
      <c r="W57" s="35"/>
      <c r="X57" s="2"/>
      <c r="Y57" s="5"/>
      <c r="Z57" s="35"/>
      <c r="AA57" s="20"/>
      <c r="AB57" s="21">
        <v>2</v>
      </c>
      <c r="AC57" s="36">
        <f t="shared" si="5"/>
        <v>1.2277470841006752E-3</v>
      </c>
      <c r="AD57" s="2">
        <f t="shared" si="6"/>
        <v>99000</v>
      </c>
    </row>
    <row r="58" spans="2:30" x14ac:dyDescent="0.2">
      <c r="B58" s="12" t="s">
        <v>50</v>
      </c>
      <c r="C58" s="12"/>
      <c r="D58" s="5"/>
      <c r="E58" s="34"/>
      <c r="F58" s="2"/>
      <c r="G58" s="5"/>
      <c r="H58" s="34"/>
      <c r="I58" s="2"/>
      <c r="J58" s="5"/>
      <c r="K58" s="34"/>
      <c r="L58" s="2"/>
      <c r="M58" s="5"/>
      <c r="N58" s="34"/>
      <c r="O58" s="2"/>
      <c r="P58" s="5"/>
      <c r="Q58" s="35"/>
      <c r="R58" s="2"/>
      <c r="S58" s="5">
        <v>1</v>
      </c>
      <c r="T58" s="35">
        <f t="shared" ref="T58:T60" si="15">SUM(S58/422)</f>
        <v>2.3696682464454978E-3</v>
      </c>
      <c r="U58" s="2">
        <v>106000</v>
      </c>
      <c r="V58" s="5"/>
      <c r="W58" s="35"/>
      <c r="X58" s="2"/>
      <c r="Y58" s="5">
        <v>1</v>
      </c>
      <c r="Z58" s="35">
        <f t="shared" ref="Z58" si="16">SUM(Y58/109)</f>
        <v>9.1743119266055051E-3</v>
      </c>
      <c r="AA58" s="20">
        <v>34044</v>
      </c>
      <c r="AB58" s="21">
        <v>2</v>
      </c>
      <c r="AC58" s="36">
        <f t="shared" si="5"/>
        <v>1.2277470841006752E-3</v>
      </c>
      <c r="AD58" s="2">
        <f t="shared" si="6"/>
        <v>140044</v>
      </c>
    </row>
    <row r="59" spans="2:30" x14ac:dyDescent="0.2">
      <c r="B59" s="12" t="s">
        <v>23</v>
      </c>
      <c r="C59" s="12"/>
      <c r="D59" s="5"/>
      <c r="E59" s="34"/>
      <c r="F59" s="2"/>
      <c r="G59" s="5"/>
      <c r="H59" s="34"/>
      <c r="I59" s="2"/>
      <c r="J59" s="5"/>
      <c r="K59" s="34"/>
      <c r="L59" s="2"/>
      <c r="M59" s="5"/>
      <c r="N59" s="34"/>
      <c r="O59" s="2"/>
      <c r="P59" s="5">
        <v>1</v>
      </c>
      <c r="Q59" s="35">
        <f t="shared" ref="Q59" si="17">SUM(P59/406)</f>
        <v>2.4630541871921183E-3</v>
      </c>
      <c r="R59" s="2">
        <v>34800</v>
      </c>
      <c r="S59" s="5">
        <v>1</v>
      </c>
      <c r="T59" s="35">
        <f t="shared" si="15"/>
        <v>2.3696682464454978E-3</v>
      </c>
      <c r="U59" s="2">
        <v>60800</v>
      </c>
      <c r="V59" s="5"/>
      <c r="W59" s="35"/>
      <c r="X59" s="2"/>
      <c r="Y59" s="5"/>
      <c r="Z59" s="35"/>
      <c r="AA59" s="20"/>
      <c r="AB59" s="21">
        <v>2</v>
      </c>
      <c r="AC59" s="36">
        <f t="shared" si="5"/>
        <v>1.2277470841006752E-3</v>
      </c>
      <c r="AD59" s="2">
        <f t="shared" si="6"/>
        <v>95600</v>
      </c>
    </row>
    <row r="60" spans="2:30" x14ac:dyDescent="0.2">
      <c r="B60" s="12" t="s">
        <v>8</v>
      </c>
      <c r="C60" s="12"/>
      <c r="D60" s="5"/>
      <c r="E60" s="34"/>
      <c r="F60" s="2"/>
      <c r="G60" s="5"/>
      <c r="H60" s="34"/>
      <c r="I60" s="2"/>
      <c r="J60" s="5"/>
      <c r="K60" s="34"/>
      <c r="L60" s="2"/>
      <c r="M60" s="5">
        <v>1</v>
      </c>
      <c r="N60" s="34">
        <f t="shared" ref="N60" si="18">SUM(M60/213)</f>
        <v>4.6948356807511738E-3</v>
      </c>
      <c r="O60" s="2">
        <v>39680</v>
      </c>
      <c r="P60" s="5"/>
      <c r="Q60" s="35"/>
      <c r="R60" s="2"/>
      <c r="S60" s="5">
        <v>1</v>
      </c>
      <c r="T60" s="35">
        <f t="shared" si="15"/>
        <v>2.3696682464454978E-3</v>
      </c>
      <c r="U60" s="2">
        <v>50372</v>
      </c>
      <c r="V60" s="5"/>
      <c r="W60" s="35"/>
      <c r="X60" s="2"/>
      <c r="Y60" s="5"/>
      <c r="Z60" s="35"/>
      <c r="AA60" s="20"/>
      <c r="AB60" s="21">
        <v>2</v>
      </c>
      <c r="AC60" s="36">
        <f t="shared" si="5"/>
        <v>1.2277470841006752E-3</v>
      </c>
      <c r="AD60" s="2">
        <f t="shared" si="6"/>
        <v>90052</v>
      </c>
    </row>
    <row r="61" spans="2:30" x14ac:dyDescent="0.2">
      <c r="B61" s="12" t="s">
        <v>24</v>
      </c>
      <c r="C61" s="12"/>
      <c r="D61" s="5"/>
      <c r="E61" s="34"/>
      <c r="F61" s="2"/>
      <c r="G61" s="5"/>
      <c r="H61" s="34"/>
      <c r="I61" s="2"/>
      <c r="J61" s="5">
        <v>1</v>
      </c>
      <c r="K61" s="34">
        <f>SUM(J61/J98)</f>
        <v>1.0869565217391304E-2</v>
      </c>
      <c r="L61" s="2">
        <v>14360</v>
      </c>
      <c r="M61" s="5"/>
      <c r="N61" s="34"/>
      <c r="O61" s="2"/>
      <c r="P61" s="5">
        <v>1</v>
      </c>
      <c r="Q61" s="35">
        <f t="shared" ref="Q61:Q63" si="19">SUM(P61/406)</f>
        <v>2.4630541871921183E-3</v>
      </c>
      <c r="R61" s="2">
        <v>28000</v>
      </c>
      <c r="S61" s="5"/>
      <c r="T61" s="35"/>
      <c r="U61" s="2"/>
      <c r="V61" s="5"/>
      <c r="W61" s="35"/>
      <c r="X61" s="2"/>
      <c r="Y61" s="5"/>
      <c r="Z61" s="35"/>
      <c r="AA61" s="20"/>
      <c r="AB61" s="21">
        <v>2</v>
      </c>
      <c r="AC61" s="36">
        <f t="shared" si="5"/>
        <v>1.2277470841006752E-3</v>
      </c>
      <c r="AD61" s="2">
        <f t="shared" si="6"/>
        <v>42360</v>
      </c>
    </row>
    <row r="62" spans="2:30" x14ac:dyDescent="0.2">
      <c r="B62" s="12" t="s">
        <v>35</v>
      </c>
      <c r="C62" s="12"/>
      <c r="D62" s="5"/>
      <c r="E62" s="34"/>
      <c r="F62" s="2"/>
      <c r="G62" s="5">
        <v>1</v>
      </c>
      <c r="H62" s="34">
        <f>SUM(G62/G98)</f>
        <v>2.2727272727272728E-2</v>
      </c>
      <c r="I62" s="2">
        <v>11160</v>
      </c>
      <c r="J62" s="5"/>
      <c r="K62" s="34"/>
      <c r="L62" s="2"/>
      <c r="M62" s="5"/>
      <c r="N62" s="34"/>
      <c r="O62" s="2"/>
      <c r="P62" s="5">
        <v>1</v>
      </c>
      <c r="Q62" s="35">
        <f t="shared" si="19"/>
        <v>2.4630541871921183E-3</v>
      </c>
      <c r="R62" s="2">
        <v>18800</v>
      </c>
      <c r="S62" s="5"/>
      <c r="T62" s="35"/>
      <c r="U62" s="2"/>
      <c r="V62" s="5"/>
      <c r="W62" s="35"/>
      <c r="X62" s="2"/>
      <c r="Y62" s="5"/>
      <c r="Z62" s="35"/>
      <c r="AA62" s="20"/>
      <c r="AB62" s="21">
        <v>2</v>
      </c>
      <c r="AC62" s="36">
        <f t="shared" si="5"/>
        <v>1.2277470841006752E-3</v>
      </c>
      <c r="AD62" s="2">
        <f t="shared" si="6"/>
        <v>29960</v>
      </c>
    </row>
    <row r="63" spans="2:30" x14ac:dyDescent="0.2">
      <c r="B63" s="12" t="s">
        <v>3</v>
      </c>
      <c r="C63" s="12" t="s">
        <v>1</v>
      </c>
      <c r="D63" s="5"/>
      <c r="E63" s="34"/>
      <c r="F63" s="2"/>
      <c r="G63" s="5"/>
      <c r="H63" s="34"/>
      <c r="I63" s="2"/>
      <c r="J63" s="5"/>
      <c r="K63" s="34"/>
      <c r="L63" s="2"/>
      <c r="M63" s="5"/>
      <c r="N63" s="34"/>
      <c r="O63" s="2"/>
      <c r="P63" s="5">
        <v>1</v>
      </c>
      <c r="Q63" s="35">
        <f t="shared" si="19"/>
        <v>2.4630541871921183E-3</v>
      </c>
      <c r="R63" s="2">
        <v>41500</v>
      </c>
      <c r="S63" s="5"/>
      <c r="T63" s="35"/>
      <c r="U63" s="2"/>
      <c r="V63" s="5"/>
      <c r="W63" s="35"/>
      <c r="X63" s="2"/>
      <c r="Y63" s="5"/>
      <c r="Z63" s="35"/>
      <c r="AA63" s="20"/>
      <c r="AB63" s="21">
        <v>1</v>
      </c>
      <c r="AC63" s="36">
        <f t="shared" si="5"/>
        <v>6.1387354205033758E-4</v>
      </c>
      <c r="AD63" s="2">
        <f t="shared" si="6"/>
        <v>41500</v>
      </c>
    </row>
    <row r="64" spans="2:30" x14ac:dyDescent="0.2">
      <c r="B64" s="12" t="s">
        <v>3</v>
      </c>
      <c r="C64" s="12" t="s">
        <v>12</v>
      </c>
      <c r="D64" s="5"/>
      <c r="E64" s="34"/>
      <c r="F64" s="2"/>
      <c r="G64" s="5"/>
      <c r="H64" s="34"/>
      <c r="I64" s="2"/>
      <c r="J64" s="5"/>
      <c r="K64" s="34"/>
      <c r="L64" s="2"/>
      <c r="M64" s="5"/>
      <c r="N64" s="34"/>
      <c r="O64" s="2"/>
      <c r="P64" s="5"/>
      <c r="Q64" s="35"/>
      <c r="R64" s="2"/>
      <c r="S64" s="5">
        <v>1</v>
      </c>
      <c r="T64" s="35">
        <f t="shared" ref="T64:T65" si="20">SUM(S64/422)</f>
        <v>2.3696682464454978E-3</v>
      </c>
      <c r="U64" s="2">
        <v>17600</v>
      </c>
      <c r="V64" s="5"/>
      <c r="W64" s="35"/>
      <c r="X64" s="2"/>
      <c r="Y64" s="5"/>
      <c r="Z64" s="35"/>
      <c r="AA64" s="20"/>
      <c r="AB64" s="21">
        <v>1</v>
      </c>
      <c r="AC64" s="36">
        <f t="shared" si="5"/>
        <v>6.1387354205033758E-4</v>
      </c>
      <c r="AD64" s="2">
        <f t="shared" si="6"/>
        <v>17600</v>
      </c>
    </row>
    <row r="65" spans="2:30" x14ac:dyDescent="0.2">
      <c r="B65" s="12" t="s">
        <v>3</v>
      </c>
      <c r="C65" s="12" t="s">
        <v>28</v>
      </c>
      <c r="D65" s="5"/>
      <c r="E65" s="34"/>
      <c r="F65" s="2"/>
      <c r="G65" s="5"/>
      <c r="H65" s="34"/>
      <c r="I65" s="2"/>
      <c r="J65" s="5"/>
      <c r="K65" s="34"/>
      <c r="L65" s="2"/>
      <c r="M65" s="5"/>
      <c r="N65" s="34"/>
      <c r="O65" s="2"/>
      <c r="P65" s="5"/>
      <c r="Q65" s="35"/>
      <c r="R65" s="2"/>
      <c r="S65" s="5">
        <v>1</v>
      </c>
      <c r="T65" s="35">
        <f t="shared" si="20"/>
        <v>2.3696682464454978E-3</v>
      </c>
      <c r="U65" s="2">
        <v>32152.54</v>
      </c>
      <c r="V65" s="5"/>
      <c r="W65" s="35"/>
      <c r="X65" s="2"/>
      <c r="Y65" s="5"/>
      <c r="Z65" s="35"/>
      <c r="AA65" s="20"/>
      <c r="AB65" s="21">
        <v>1</v>
      </c>
      <c r="AC65" s="36">
        <f t="shared" si="5"/>
        <v>6.1387354205033758E-4</v>
      </c>
      <c r="AD65" s="2">
        <f t="shared" si="6"/>
        <v>32152.54</v>
      </c>
    </row>
    <row r="66" spans="2:30" x14ac:dyDescent="0.2">
      <c r="B66" s="12" t="s">
        <v>3</v>
      </c>
      <c r="C66" s="12" t="s">
        <v>11</v>
      </c>
      <c r="D66" s="5"/>
      <c r="E66" s="34"/>
      <c r="F66" s="2"/>
      <c r="G66" s="5"/>
      <c r="H66" s="34"/>
      <c r="I66" s="2"/>
      <c r="J66" s="5"/>
      <c r="K66" s="34"/>
      <c r="L66" s="2"/>
      <c r="M66" s="5">
        <v>1</v>
      </c>
      <c r="N66" s="34">
        <f t="shared" ref="N66" si="21">SUM(M66/213)</f>
        <v>4.6948356807511738E-3</v>
      </c>
      <c r="O66" s="2">
        <v>40000</v>
      </c>
      <c r="P66" s="5"/>
      <c r="Q66" s="35"/>
      <c r="R66" s="2"/>
      <c r="S66" s="5"/>
      <c r="T66" s="35"/>
      <c r="U66" s="2"/>
      <c r="V66" s="5"/>
      <c r="W66" s="35"/>
      <c r="X66" s="2"/>
      <c r="Y66" s="5"/>
      <c r="Z66" s="35"/>
      <c r="AA66" s="20"/>
      <c r="AB66" s="21">
        <v>1</v>
      </c>
      <c r="AC66" s="36">
        <f t="shared" si="5"/>
        <v>6.1387354205033758E-4</v>
      </c>
      <c r="AD66" s="2">
        <f t="shared" si="6"/>
        <v>40000</v>
      </c>
    </row>
    <row r="67" spans="2:30" x14ac:dyDescent="0.2">
      <c r="B67" s="12" t="s">
        <v>3</v>
      </c>
      <c r="C67" s="12" t="s">
        <v>9</v>
      </c>
      <c r="D67" s="5"/>
      <c r="E67" s="34"/>
      <c r="F67" s="2"/>
      <c r="G67" s="5">
        <v>1</v>
      </c>
      <c r="H67" s="34">
        <f>SUM(G67/G98)</f>
        <v>2.2727272727272728E-2</v>
      </c>
      <c r="I67" s="2">
        <v>504</v>
      </c>
      <c r="J67" s="5"/>
      <c r="K67" s="34"/>
      <c r="L67" s="2"/>
      <c r="M67" s="5"/>
      <c r="N67" s="34"/>
      <c r="O67" s="2"/>
      <c r="P67" s="5"/>
      <c r="Q67" s="35"/>
      <c r="R67" s="2"/>
      <c r="S67" s="5"/>
      <c r="T67" s="35"/>
      <c r="U67" s="2"/>
      <c r="V67" s="5"/>
      <c r="W67" s="35"/>
      <c r="X67" s="2"/>
      <c r="Y67" s="5"/>
      <c r="Z67" s="35"/>
      <c r="AA67" s="20"/>
      <c r="AB67" s="21">
        <v>1</v>
      </c>
      <c r="AC67" s="36">
        <f t="shared" si="5"/>
        <v>6.1387354205033758E-4</v>
      </c>
      <c r="AD67" s="2">
        <f t="shared" si="6"/>
        <v>504</v>
      </c>
    </row>
    <row r="68" spans="2:30" x14ac:dyDescent="0.2">
      <c r="B68" s="12" t="s">
        <v>0</v>
      </c>
      <c r="C68" s="12" t="s">
        <v>12</v>
      </c>
      <c r="D68" s="5"/>
      <c r="E68" s="34"/>
      <c r="F68" s="2"/>
      <c r="G68" s="5"/>
      <c r="H68" s="34"/>
      <c r="I68" s="2"/>
      <c r="J68" s="5"/>
      <c r="K68" s="34"/>
      <c r="L68" s="2"/>
      <c r="M68" s="5">
        <v>1</v>
      </c>
      <c r="N68" s="34">
        <f t="shared" ref="N68:N69" si="22">SUM(M68/213)</f>
        <v>4.6948356807511738E-3</v>
      </c>
      <c r="O68" s="2">
        <v>91200</v>
      </c>
      <c r="P68" s="5"/>
      <c r="Q68" s="35"/>
      <c r="R68" s="2"/>
      <c r="S68" s="5"/>
      <c r="T68" s="35"/>
      <c r="U68" s="2"/>
      <c r="V68" s="5"/>
      <c r="W68" s="35"/>
      <c r="X68" s="2"/>
      <c r="Y68" s="5"/>
      <c r="Z68" s="35"/>
      <c r="AA68" s="20"/>
      <c r="AB68" s="21">
        <v>1</v>
      </c>
      <c r="AC68" s="36">
        <f t="shared" si="5"/>
        <v>6.1387354205033758E-4</v>
      </c>
      <c r="AD68" s="2">
        <f t="shared" si="6"/>
        <v>91200</v>
      </c>
    </row>
    <row r="69" spans="2:30" x14ac:dyDescent="0.2">
      <c r="B69" s="12" t="s">
        <v>0</v>
      </c>
      <c r="C69" s="12" t="s">
        <v>11</v>
      </c>
      <c r="D69" s="5"/>
      <c r="E69" s="34"/>
      <c r="F69" s="2"/>
      <c r="G69" s="5"/>
      <c r="H69" s="34"/>
      <c r="I69" s="2"/>
      <c r="J69" s="5"/>
      <c r="K69" s="34"/>
      <c r="L69" s="2"/>
      <c r="M69" s="5">
        <v>1</v>
      </c>
      <c r="N69" s="34">
        <f t="shared" si="22"/>
        <v>4.6948356807511738E-3</v>
      </c>
      <c r="O69" s="2">
        <v>10500</v>
      </c>
      <c r="P69" s="5"/>
      <c r="Q69" s="35"/>
      <c r="R69" s="2"/>
      <c r="S69" s="5"/>
      <c r="T69" s="35"/>
      <c r="U69" s="2"/>
      <c r="V69" s="5"/>
      <c r="W69" s="35"/>
      <c r="X69" s="2"/>
      <c r="Y69" s="5"/>
      <c r="Z69" s="35"/>
      <c r="AA69" s="20"/>
      <c r="AB69" s="21">
        <v>1</v>
      </c>
      <c r="AC69" s="36">
        <f t="shared" si="5"/>
        <v>6.1387354205033758E-4</v>
      </c>
      <c r="AD69" s="2">
        <f t="shared" si="6"/>
        <v>10500</v>
      </c>
    </row>
    <row r="70" spans="2:30" x14ac:dyDescent="0.2">
      <c r="B70" s="12" t="s">
        <v>17</v>
      </c>
      <c r="C70" s="12" t="s">
        <v>12</v>
      </c>
      <c r="D70" s="5"/>
      <c r="E70" s="34"/>
      <c r="F70" s="2"/>
      <c r="G70" s="5"/>
      <c r="H70" s="34"/>
      <c r="I70" s="2"/>
      <c r="J70" s="5"/>
      <c r="K70" s="34"/>
      <c r="L70" s="2"/>
      <c r="M70" s="5"/>
      <c r="N70" s="34"/>
      <c r="O70" s="2"/>
      <c r="P70" s="5">
        <v>1</v>
      </c>
      <c r="Q70" s="35">
        <f t="shared" ref="Q70" si="23">SUM(P70/406)</f>
        <v>2.4630541871921183E-3</v>
      </c>
      <c r="R70" s="2">
        <v>64000</v>
      </c>
      <c r="S70" s="5"/>
      <c r="T70" s="35"/>
      <c r="U70" s="2"/>
      <c r="V70" s="5"/>
      <c r="W70" s="35"/>
      <c r="X70" s="2"/>
      <c r="Y70" s="5"/>
      <c r="Z70" s="35"/>
      <c r="AA70" s="20"/>
      <c r="AB70" s="21">
        <v>1</v>
      </c>
      <c r="AC70" s="36">
        <f t="shared" si="5"/>
        <v>6.1387354205033758E-4</v>
      </c>
      <c r="AD70" s="2">
        <f t="shared" si="6"/>
        <v>64000</v>
      </c>
    </row>
    <row r="71" spans="2:30" x14ac:dyDescent="0.2">
      <c r="B71" s="12" t="s">
        <v>7</v>
      </c>
      <c r="C71" s="12" t="s">
        <v>10</v>
      </c>
      <c r="D71" s="5"/>
      <c r="E71" s="34"/>
      <c r="F71" s="2"/>
      <c r="G71" s="5"/>
      <c r="H71" s="34"/>
      <c r="I71" s="2"/>
      <c r="J71" s="5"/>
      <c r="K71" s="34"/>
      <c r="L71" s="2"/>
      <c r="M71" s="5">
        <v>1</v>
      </c>
      <c r="N71" s="34">
        <f t="shared" ref="N71:N72" si="24">SUM(M71/213)</f>
        <v>4.6948356807511738E-3</v>
      </c>
      <c r="O71" s="2">
        <v>13000</v>
      </c>
      <c r="P71" s="5"/>
      <c r="Q71" s="35"/>
      <c r="R71" s="2"/>
      <c r="S71" s="5"/>
      <c r="T71" s="35"/>
      <c r="U71" s="2"/>
      <c r="V71" s="5"/>
      <c r="W71" s="35"/>
      <c r="X71" s="2"/>
      <c r="Y71" s="5"/>
      <c r="Z71" s="35"/>
      <c r="AA71" s="20"/>
      <c r="AB71" s="21">
        <v>1</v>
      </c>
      <c r="AC71" s="36">
        <f t="shared" si="5"/>
        <v>6.1387354205033758E-4</v>
      </c>
      <c r="AD71" s="2">
        <f t="shared" si="6"/>
        <v>13000</v>
      </c>
    </row>
    <row r="72" spans="2:30" x14ac:dyDescent="0.2">
      <c r="B72" s="12" t="s">
        <v>2</v>
      </c>
      <c r="C72" s="12" t="s">
        <v>12</v>
      </c>
      <c r="D72" s="5"/>
      <c r="E72" s="34"/>
      <c r="F72" s="2"/>
      <c r="G72" s="5"/>
      <c r="H72" s="34"/>
      <c r="I72" s="2"/>
      <c r="J72" s="5"/>
      <c r="K72" s="34"/>
      <c r="L72" s="2"/>
      <c r="M72" s="5">
        <v>1</v>
      </c>
      <c r="N72" s="34">
        <f t="shared" si="24"/>
        <v>4.6948356807511738E-3</v>
      </c>
      <c r="O72" s="2">
        <v>15000</v>
      </c>
      <c r="P72" s="5"/>
      <c r="Q72" s="35"/>
      <c r="R72" s="2"/>
      <c r="S72" s="5"/>
      <c r="T72" s="35"/>
      <c r="U72" s="2"/>
      <c r="V72" s="5"/>
      <c r="W72" s="35"/>
      <c r="X72" s="2"/>
      <c r="Y72" s="5"/>
      <c r="Z72" s="35"/>
      <c r="AA72" s="20"/>
      <c r="AB72" s="21">
        <v>1</v>
      </c>
      <c r="AC72" s="36">
        <f t="shared" si="5"/>
        <v>6.1387354205033758E-4</v>
      </c>
      <c r="AD72" s="2">
        <f t="shared" si="6"/>
        <v>15000</v>
      </c>
    </row>
    <row r="73" spans="2:30" x14ac:dyDescent="0.2">
      <c r="B73" s="12" t="s">
        <v>2</v>
      </c>
      <c r="C73" s="12" t="s">
        <v>9</v>
      </c>
      <c r="D73" s="5"/>
      <c r="E73" s="34"/>
      <c r="F73" s="2"/>
      <c r="G73" s="5"/>
      <c r="H73" s="34"/>
      <c r="I73" s="2"/>
      <c r="J73" s="5"/>
      <c r="K73" s="34"/>
      <c r="L73" s="2"/>
      <c r="M73" s="5"/>
      <c r="N73" s="34"/>
      <c r="O73" s="2"/>
      <c r="P73" s="5">
        <v>1</v>
      </c>
      <c r="Q73" s="35">
        <f t="shared" ref="Q73" si="25">SUM(P73/406)</f>
        <v>2.4630541871921183E-3</v>
      </c>
      <c r="R73" s="2">
        <v>77400</v>
      </c>
      <c r="S73" s="5"/>
      <c r="T73" s="35"/>
      <c r="U73" s="2"/>
      <c r="V73" s="5"/>
      <c r="W73" s="35"/>
      <c r="X73" s="2"/>
      <c r="Y73" s="5"/>
      <c r="Z73" s="35"/>
      <c r="AA73" s="20"/>
      <c r="AB73" s="21">
        <v>1</v>
      </c>
      <c r="AC73" s="36">
        <f t="shared" si="5"/>
        <v>6.1387354205033758E-4</v>
      </c>
      <c r="AD73" s="2">
        <f t="shared" si="6"/>
        <v>77400</v>
      </c>
    </row>
    <row r="74" spans="2:30" x14ac:dyDescent="0.2">
      <c r="B74" s="12" t="s">
        <v>20</v>
      </c>
      <c r="C74" s="12" t="s">
        <v>46</v>
      </c>
      <c r="D74" s="5"/>
      <c r="E74" s="34"/>
      <c r="F74" s="2"/>
      <c r="G74" s="5"/>
      <c r="H74" s="34"/>
      <c r="I74" s="2"/>
      <c r="J74" s="5"/>
      <c r="K74" s="34"/>
      <c r="L74" s="2"/>
      <c r="M74" s="5"/>
      <c r="N74" s="34"/>
      <c r="O74" s="2"/>
      <c r="P74" s="5"/>
      <c r="Q74" s="35"/>
      <c r="R74" s="2"/>
      <c r="S74" s="5"/>
      <c r="T74" s="35"/>
      <c r="U74" s="2"/>
      <c r="V74" s="5">
        <v>1</v>
      </c>
      <c r="W74" s="35">
        <f t="shared" ref="W74" si="26">SUM(V74/335)</f>
        <v>2.9850746268656717E-3</v>
      </c>
      <c r="X74" s="2">
        <v>170000</v>
      </c>
      <c r="Y74" s="5"/>
      <c r="Z74" s="35"/>
      <c r="AA74" s="20"/>
      <c r="AB74" s="21">
        <v>1</v>
      </c>
      <c r="AC74" s="36">
        <f t="shared" si="5"/>
        <v>6.1387354205033758E-4</v>
      </c>
      <c r="AD74" s="2">
        <f t="shared" si="6"/>
        <v>170000</v>
      </c>
    </row>
    <row r="75" spans="2:30" x14ac:dyDescent="0.2">
      <c r="B75" s="12" t="s">
        <v>20</v>
      </c>
      <c r="C75" s="12" t="s">
        <v>11</v>
      </c>
      <c r="D75" s="5"/>
      <c r="E75" s="34"/>
      <c r="F75" s="2"/>
      <c r="G75" s="5"/>
      <c r="H75" s="34"/>
      <c r="I75" s="2"/>
      <c r="J75" s="5">
        <v>1</v>
      </c>
      <c r="K75" s="34">
        <f>SUM(J75/J98)</f>
        <v>1.0869565217391304E-2</v>
      </c>
      <c r="L75" s="2">
        <v>23100</v>
      </c>
      <c r="M75" s="5"/>
      <c r="N75" s="34"/>
      <c r="O75" s="2"/>
      <c r="P75" s="5"/>
      <c r="Q75" s="35"/>
      <c r="R75" s="2"/>
      <c r="S75" s="5"/>
      <c r="T75" s="35"/>
      <c r="U75" s="2"/>
      <c r="V75" s="5"/>
      <c r="W75" s="35"/>
      <c r="X75" s="2"/>
      <c r="Y75" s="5"/>
      <c r="Z75" s="35"/>
      <c r="AA75" s="20"/>
      <c r="AB75" s="21">
        <v>1</v>
      </c>
      <c r="AC75" s="36">
        <f t="shared" si="5"/>
        <v>6.1387354205033758E-4</v>
      </c>
      <c r="AD75" s="2">
        <f t="shared" si="6"/>
        <v>23100</v>
      </c>
    </row>
    <row r="76" spans="2:30" x14ac:dyDescent="0.2">
      <c r="B76" s="12" t="s">
        <v>45</v>
      </c>
      <c r="C76" s="12"/>
      <c r="D76" s="5"/>
      <c r="E76" s="34"/>
      <c r="F76" s="2"/>
      <c r="G76" s="5"/>
      <c r="H76" s="34"/>
      <c r="I76" s="2"/>
      <c r="J76" s="5"/>
      <c r="K76" s="34"/>
      <c r="L76" s="2"/>
      <c r="M76" s="5"/>
      <c r="N76" s="34"/>
      <c r="O76" s="2"/>
      <c r="P76" s="5"/>
      <c r="Q76" s="35"/>
      <c r="R76" s="2"/>
      <c r="S76" s="5"/>
      <c r="T76" s="35"/>
      <c r="U76" s="2"/>
      <c r="V76" s="5">
        <v>1</v>
      </c>
      <c r="W76" s="35">
        <f t="shared" ref="W76" si="27">SUM(V76/335)</f>
        <v>2.9850746268656717E-3</v>
      </c>
      <c r="X76" s="2">
        <v>260000</v>
      </c>
      <c r="Y76" s="5"/>
      <c r="Z76" s="35"/>
      <c r="AA76" s="20"/>
      <c r="AB76" s="21">
        <v>1</v>
      </c>
      <c r="AC76" s="36">
        <f t="shared" si="5"/>
        <v>6.1387354205033758E-4</v>
      </c>
      <c r="AD76" s="2">
        <f t="shared" si="6"/>
        <v>260000</v>
      </c>
    </row>
    <row r="77" spans="2:30" x14ac:dyDescent="0.2">
      <c r="B77" s="12" t="s">
        <v>14</v>
      </c>
      <c r="C77" s="12" t="s">
        <v>1</v>
      </c>
      <c r="D77" s="5"/>
      <c r="E77" s="34"/>
      <c r="F77" s="2"/>
      <c r="G77" s="5">
        <v>1</v>
      </c>
      <c r="H77" s="34">
        <f>SUM(G77/G98)</f>
        <v>2.2727272727272728E-2</v>
      </c>
      <c r="I77" s="2">
        <v>12600</v>
      </c>
      <c r="J77" s="5"/>
      <c r="K77" s="34"/>
      <c r="L77" s="2"/>
      <c r="M77" s="5"/>
      <c r="N77" s="34"/>
      <c r="O77" s="2"/>
      <c r="P77" s="5"/>
      <c r="Q77" s="35"/>
      <c r="R77" s="2"/>
      <c r="S77" s="5"/>
      <c r="T77" s="35"/>
      <c r="U77" s="2"/>
      <c r="V77" s="5"/>
      <c r="W77" s="35"/>
      <c r="X77" s="2"/>
      <c r="Y77" s="5"/>
      <c r="Z77" s="35"/>
      <c r="AA77" s="20"/>
      <c r="AB77" s="21">
        <v>1</v>
      </c>
      <c r="AC77" s="36">
        <f t="shared" si="5"/>
        <v>6.1387354205033758E-4</v>
      </c>
      <c r="AD77" s="2">
        <f t="shared" si="6"/>
        <v>12600</v>
      </c>
    </row>
    <row r="78" spans="2:30" x14ac:dyDescent="0.2">
      <c r="B78" s="12" t="s">
        <v>14</v>
      </c>
      <c r="C78" s="12" t="s">
        <v>7</v>
      </c>
      <c r="D78" s="5"/>
      <c r="E78" s="34"/>
      <c r="F78" s="2"/>
      <c r="G78" s="5"/>
      <c r="H78" s="34"/>
      <c r="I78" s="2"/>
      <c r="J78" s="5"/>
      <c r="K78" s="34"/>
      <c r="L78" s="2"/>
      <c r="M78" s="5"/>
      <c r="N78" s="34"/>
      <c r="O78" s="2"/>
      <c r="P78" s="5">
        <v>1</v>
      </c>
      <c r="Q78" s="35">
        <f t="shared" ref="Q78" si="28">SUM(P78/406)</f>
        <v>2.4630541871921183E-3</v>
      </c>
      <c r="R78" s="2">
        <v>11736</v>
      </c>
      <c r="S78" s="5"/>
      <c r="T78" s="35"/>
      <c r="U78" s="2"/>
      <c r="V78" s="5"/>
      <c r="W78" s="35"/>
      <c r="X78" s="2"/>
      <c r="Y78" s="5"/>
      <c r="Z78" s="35"/>
      <c r="AA78" s="20"/>
      <c r="AB78" s="21">
        <v>1</v>
      </c>
      <c r="AC78" s="36">
        <f t="shared" si="5"/>
        <v>6.1387354205033758E-4</v>
      </c>
      <c r="AD78" s="2">
        <f t="shared" si="6"/>
        <v>11736</v>
      </c>
    </row>
    <row r="79" spans="2:30" x14ac:dyDescent="0.2">
      <c r="B79" s="12" t="s">
        <v>50</v>
      </c>
      <c r="C79" s="12" t="s">
        <v>11</v>
      </c>
      <c r="D79" s="5"/>
      <c r="E79" s="34"/>
      <c r="F79" s="2"/>
      <c r="G79" s="5"/>
      <c r="H79" s="34"/>
      <c r="I79" s="2"/>
      <c r="J79" s="5"/>
      <c r="K79" s="34"/>
      <c r="L79" s="2"/>
      <c r="M79" s="5">
        <v>1</v>
      </c>
      <c r="N79" s="34">
        <f t="shared" ref="N79" si="29">SUM(M79/213)</f>
        <v>4.6948356807511738E-3</v>
      </c>
      <c r="O79" s="2">
        <v>44600</v>
      </c>
      <c r="P79" s="5"/>
      <c r="Q79" s="35"/>
      <c r="R79" s="2"/>
      <c r="S79" s="5"/>
      <c r="T79" s="35"/>
      <c r="U79" s="2"/>
      <c r="V79" s="5"/>
      <c r="W79" s="35"/>
      <c r="X79" s="2"/>
      <c r="Y79" s="5"/>
      <c r="Z79" s="35"/>
      <c r="AA79" s="20"/>
      <c r="AB79" s="21">
        <v>1</v>
      </c>
      <c r="AC79" s="36">
        <f t="shared" si="5"/>
        <v>6.1387354205033758E-4</v>
      </c>
      <c r="AD79" s="2">
        <f t="shared" si="6"/>
        <v>44600</v>
      </c>
    </row>
    <row r="80" spans="2:30" x14ac:dyDescent="0.2">
      <c r="B80" s="12" t="s">
        <v>41</v>
      </c>
      <c r="C80" s="12"/>
      <c r="D80" s="5"/>
      <c r="E80" s="34"/>
      <c r="F80" s="2"/>
      <c r="G80" s="5"/>
      <c r="H80" s="34"/>
      <c r="I80" s="2"/>
      <c r="J80" s="5">
        <v>1</v>
      </c>
      <c r="K80" s="34">
        <f>SUM(J80/J98)</f>
        <v>1.0869565217391304E-2</v>
      </c>
      <c r="L80" s="2">
        <v>91400</v>
      </c>
      <c r="M80" s="5"/>
      <c r="N80" s="34"/>
      <c r="O80" s="2"/>
      <c r="P80" s="5"/>
      <c r="Q80" s="35"/>
      <c r="R80" s="2"/>
      <c r="S80" s="5"/>
      <c r="T80" s="35"/>
      <c r="U80" s="2"/>
      <c r="V80" s="5"/>
      <c r="W80" s="35"/>
      <c r="X80" s="2"/>
      <c r="Y80" s="5"/>
      <c r="Z80" s="35"/>
      <c r="AA80" s="20"/>
      <c r="AB80" s="21">
        <v>1</v>
      </c>
      <c r="AC80" s="36">
        <f t="shared" si="5"/>
        <v>6.1387354205033758E-4</v>
      </c>
      <c r="AD80" s="2">
        <f t="shared" si="6"/>
        <v>91400</v>
      </c>
    </row>
    <row r="81" spans="2:30" x14ac:dyDescent="0.2">
      <c r="B81" s="12" t="s">
        <v>51</v>
      </c>
      <c r="C81" s="12"/>
      <c r="D81" s="5"/>
      <c r="E81" s="34"/>
      <c r="F81" s="2"/>
      <c r="G81" s="5"/>
      <c r="H81" s="34"/>
      <c r="I81" s="2"/>
      <c r="J81" s="5"/>
      <c r="K81" s="34"/>
      <c r="L81" s="2"/>
      <c r="M81" s="5"/>
      <c r="N81" s="34"/>
      <c r="O81" s="2"/>
      <c r="P81" s="5">
        <v>1</v>
      </c>
      <c r="Q81" s="35">
        <f t="shared" ref="Q81" si="30">SUM(P81/406)</f>
        <v>2.4630541871921183E-3</v>
      </c>
      <c r="R81" s="2">
        <v>35000</v>
      </c>
      <c r="S81" s="5"/>
      <c r="T81" s="35"/>
      <c r="U81" s="2"/>
      <c r="V81" s="5"/>
      <c r="W81" s="35"/>
      <c r="X81" s="2"/>
      <c r="Y81" s="5"/>
      <c r="Z81" s="35"/>
      <c r="AA81" s="20"/>
      <c r="AB81" s="21">
        <v>1</v>
      </c>
      <c r="AC81" s="36">
        <f t="shared" si="5"/>
        <v>6.1387354205033758E-4</v>
      </c>
      <c r="AD81" s="2">
        <f t="shared" si="6"/>
        <v>35000</v>
      </c>
    </row>
    <row r="82" spans="2:30" x14ac:dyDescent="0.2">
      <c r="B82" s="12" t="s">
        <v>44</v>
      </c>
      <c r="C82" s="12" t="s">
        <v>29</v>
      </c>
      <c r="D82" s="5"/>
      <c r="E82" s="34"/>
      <c r="F82" s="2"/>
      <c r="G82" s="5"/>
      <c r="H82" s="34"/>
      <c r="I82" s="2"/>
      <c r="J82" s="5"/>
      <c r="K82" s="34"/>
      <c r="L82" s="2"/>
      <c r="M82" s="5"/>
      <c r="N82" s="34"/>
      <c r="O82" s="2"/>
      <c r="P82" s="5"/>
      <c r="Q82" s="35"/>
      <c r="R82" s="2"/>
      <c r="S82" s="5">
        <v>1</v>
      </c>
      <c r="T82" s="35">
        <f t="shared" ref="T82:T83" si="31">SUM(S82/422)</f>
        <v>2.3696682464454978E-3</v>
      </c>
      <c r="U82" s="2">
        <v>32000</v>
      </c>
      <c r="V82" s="5"/>
      <c r="W82" s="35"/>
      <c r="X82" s="2"/>
      <c r="Y82" s="5"/>
      <c r="Z82" s="35"/>
      <c r="AA82" s="20"/>
      <c r="AB82" s="21">
        <v>1</v>
      </c>
      <c r="AC82" s="36">
        <f t="shared" si="5"/>
        <v>6.1387354205033758E-4</v>
      </c>
      <c r="AD82" s="2">
        <f t="shared" si="6"/>
        <v>32000</v>
      </c>
    </row>
    <row r="83" spans="2:30" x14ac:dyDescent="0.2">
      <c r="B83" s="12" t="s">
        <v>43</v>
      </c>
      <c r="C83" s="12"/>
      <c r="D83" s="5"/>
      <c r="E83" s="34"/>
      <c r="F83" s="2"/>
      <c r="G83" s="5"/>
      <c r="H83" s="34"/>
      <c r="I83" s="2"/>
      <c r="J83" s="5"/>
      <c r="K83" s="34"/>
      <c r="L83" s="2"/>
      <c r="M83" s="5"/>
      <c r="N83" s="34"/>
      <c r="O83" s="2"/>
      <c r="P83" s="5"/>
      <c r="Q83" s="35"/>
      <c r="R83" s="2"/>
      <c r="S83" s="5">
        <v>1</v>
      </c>
      <c r="T83" s="35">
        <f t="shared" si="31"/>
        <v>2.3696682464454978E-3</v>
      </c>
      <c r="U83" s="2">
        <v>31640</v>
      </c>
      <c r="V83" s="5"/>
      <c r="W83" s="35"/>
      <c r="X83" s="2"/>
      <c r="Y83" s="5"/>
      <c r="Z83" s="35"/>
      <c r="AA83" s="20"/>
      <c r="AB83" s="21">
        <v>1</v>
      </c>
      <c r="AC83" s="36">
        <f t="shared" si="5"/>
        <v>6.1387354205033758E-4</v>
      </c>
      <c r="AD83" s="2">
        <f t="shared" si="6"/>
        <v>31640</v>
      </c>
    </row>
    <row r="84" spans="2:30" x14ac:dyDescent="0.2">
      <c r="B84" s="12" t="s">
        <v>15</v>
      </c>
      <c r="C84" s="12"/>
      <c r="D84" s="5"/>
      <c r="E84" s="34"/>
      <c r="F84" s="2"/>
      <c r="G84" s="5"/>
      <c r="H84" s="34"/>
      <c r="I84" s="2"/>
      <c r="J84" s="5"/>
      <c r="K84" s="34"/>
      <c r="L84" s="2"/>
      <c r="M84" s="5"/>
      <c r="N84" s="34"/>
      <c r="O84" s="2"/>
      <c r="P84" s="5">
        <v>1</v>
      </c>
      <c r="Q84" s="35">
        <f t="shared" ref="Q84" si="32">SUM(P84/406)</f>
        <v>2.4630541871921183E-3</v>
      </c>
      <c r="R84" s="2">
        <v>29600</v>
      </c>
      <c r="S84" s="5"/>
      <c r="T84" s="35"/>
      <c r="U84" s="2"/>
      <c r="V84" s="5"/>
      <c r="W84" s="35"/>
      <c r="X84" s="2"/>
      <c r="Y84" s="5"/>
      <c r="Z84" s="35"/>
      <c r="AA84" s="20"/>
      <c r="AB84" s="21">
        <v>1</v>
      </c>
      <c r="AC84" s="36">
        <f t="shared" si="5"/>
        <v>6.1387354205033758E-4</v>
      </c>
      <c r="AD84" s="2">
        <f t="shared" si="6"/>
        <v>29600</v>
      </c>
    </row>
    <row r="85" spans="2:30" x14ac:dyDescent="0.2">
      <c r="B85" s="12" t="s">
        <v>38</v>
      </c>
      <c r="C85" s="12"/>
      <c r="D85" s="5"/>
      <c r="E85" s="34"/>
      <c r="F85" s="2"/>
      <c r="G85" s="5"/>
      <c r="H85" s="34"/>
      <c r="I85" s="2"/>
      <c r="J85" s="5"/>
      <c r="K85" s="34"/>
      <c r="L85" s="2"/>
      <c r="M85" s="5"/>
      <c r="N85" s="34"/>
      <c r="O85" s="2"/>
      <c r="P85" s="5"/>
      <c r="Q85" s="35"/>
      <c r="R85" s="2"/>
      <c r="S85" s="5"/>
      <c r="T85" s="35"/>
      <c r="U85" s="2"/>
      <c r="V85" s="5">
        <v>1</v>
      </c>
      <c r="W85" s="35">
        <f t="shared" ref="W85" si="33">SUM(V85/335)</f>
        <v>2.9850746268656717E-3</v>
      </c>
      <c r="X85" s="2">
        <v>28760</v>
      </c>
      <c r="Y85" s="5"/>
      <c r="Z85" s="35"/>
      <c r="AA85" s="20"/>
      <c r="AB85" s="21">
        <v>1</v>
      </c>
      <c r="AC85" s="36">
        <f t="shared" si="5"/>
        <v>6.1387354205033758E-4</v>
      </c>
      <c r="AD85" s="2">
        <f t="shared" si="6"/>
        <v>28760</v>
      </c>
    </row>
    <row r="86" spans="2:30" x14ac:dyDescent="0.2">
      <c r="B86" s="12" t="s">
        <v>5</v>
      </c>
      <c r="C86" s="12"/>
      <c r="D86" s="5"/>
      <c r="E86" s="34"/>
      <c r="F86" s="2"/>
      <c r="G86" s="5"/>
      <c r="H86" s="34"/>
      <c r="I86" s="2"/>
      <c r="J86" s="5">
        <v>1</v>
      </c>
      <c r="K86" s="34">
        <f>SUM(J86/J98)</f>
        <v>1.0869565217391304E-2</v>
      </c>
      <c r="L86" s="2">
        <v>25400</v>
      </c>
      <c r="M86" s="5"/>
      <c r="N86" s="34"/>
      <c r="O86" s="2"/>
      <c r="P86" s="5"/>
      <c r="Q86" s="35"/>
      <c r="R86" s="2"/>
      <c r="S86" s="5"/>
      <c r="T86" s="35"/>
      <c r="U86" s="2"/>
      <c r="V86" s="5"/>
      <c r="W86" s="35"/>
      <c r="X86" s="2"/>
      <c r="Y86" s="5"/>
      <c r="Z86" s="35"/>
      <c r="AA86" s="20"/>
      <c r="AB86" s="21">
        <v>1</v>
      </c>
      <c r="AC86" s="36">
        <f t="shared" si="5"/>
        <v>6.1387354205033758E-4</v>
      </c>
      <c r="AD86" s="2">
        <f t="shared" si="6"/>
        <v>25400</v>
      </c>
    </row>
    <row r="87" spans="2:30" x14ac:dyDescent="0.2">
      <c r="B87" s="12" t="s">
        <v>33</v>
      </c>
      <c r="C87" s="12"/>
      <c r="D87" s="5"/>
      <c r="E87" s="34"/>
      <c r="F87" s="2"/>
      <c r="G87" s="5"/>
      <c r="H87" s="34"/>
      <c r="I87" s="2"/>
      <c r="J87" s="5"/>
      <c r="K87" s="34"/>
      <c r="L87" s="2"/>
      <c r="M87" s="5">
        <v>1</v>
      </c>
      <c r="N87" s="34">
        <f t="shared" ref="N87" si="34">SUM(M87/213)</f>
        <v>4.6948356807511738E-3</v>
      </c>
      <c r="O87" s="2">
        <v>23600</v>
      </c>
      <c r="P87" s="5"/>
      <c r="Q87" s="35"/>
      <c r="R87" s="2"/>
      <c r="S87" s="5"/>
      <c r="T87" s="35"/>
      <c r="U87" s="2"/>
      <c r="V87" s="5"/>
      <c r="W87" s="35"/>
      <c r="X87" s="2"/>
      <c r="Y87" s="5"/>
      <c r="Z87" s="35"/>
      <c r="AA87" s="20"/>
      <c r="AB87" s="21">
        <v>1</v>
      </c>
      <c r="AC87" s="36">
        <f t="shared" si="5"/>
        <v>6.1387354205033758E-4</v>
      </c>
      <c r="AD87" s="2">
        <f t="shared" si="6"/>
        <v>23600</v>
      </c>
    </row>
    <row r="88" spans="2:30" x14ac:dyDescent="0.2">
      <c r="B88" s="12" t="s">
        <v>22</v>
      </c>
      <c r="C88" s="12"/>
      <c r="D88" s="5"/>
      <c r="E88" s="34"/>
      <c r="F88" s="2"/>
      <c r="G88" s="5"/>
      <c r="H88" s="34"/>
      <c r="I88" s="2"/>
      <c r="J88" s="5"/>
      <c r="K88" s="34"/>
      <c r="L88" s="2"/>
      <c r="M88" s="5"/>
      <c r="N88" s="34"/>
      <c r="O88" s="2"/>
      <c r="P88" s="5"/>
      <c r="Q88" s="35"/>
      <c r="R88" s="2"/>
      <c r="S88" s="5"/>
      <c r="T88" s="35"/>
      <c r="U88" s="2"/>
      <c r="V88" s="5">
        <v>1</v>
      </c>
      <c r="W88" s="35">
        <f t="shared" ref="W88" si="35">SUM(V88/335)</f>
        <v>2.9850746268656717E-3</v>
      </c>
      <c r="X88" s="2">
        <v>21600</v>
      </c>
      <c r="Y88" s="5"/>
      <c r="Z88" s="35"/>
      <c r="AA88" s="20"/>
      <c r="AB88" s="21">
        <v>1</v>
      </c>
      <c r="AC88" s="36">
        <f t="shared" si="5"/>
        <v>6.1387354205033758E-4</v>
      </c>
      <c r="AD88" s="2">
        <f t="shared" si="6"/>
        <v>21600</v>
      </c>
    </row>
    <row r="89" spans="2:30" x14ac:dyDescent="0.2">
      <c r="B89" s="12" t="s">
        <v>21</v>
      </c>
      <c r="C89" s="12" t="s">
        <v>7</v>
      </c>
      <c r="D89" s="5"/>
      <c r="E89" s="34"/>
      <c r="F89" s="2"/>
      <c r="G89" s="5"/>
      <c r="H89" s="34"/>
      <c r="I89" s="2"/>
      <c r="J89" s="5"/>
      <c r="K89" s="34"/>
      <c r="L89" s="2"/>
      <c r="M89" s="5"/>
      <c r="N89" s="34"/>
      <c r="O89" s="2"/>
      <c r="P89" s="5"/>
      <c r="Q89" s="35"/>
      <c r="R89" s="2"/>
      <c r="S89" s="5">
        <v>1</v>
      </c>
      <c r="T89" s="35">
        <f t="shared" ref="T89" si="36">SUM(S89/422)</f>
        <v>2.3696682464454978E-3</v>
      </c>
      <c r="U89" s="2">
        <v>20000</v>
      </c>
      <c r="V89" s="5"/>
      <c r="W89" s="35"/>
      <c r="X89" s="2"/>
      <c r="Y89" s="5"/>
      <c r="Z89" s="35"/>
      <c r="AA89" s="20"/>
      <c r="AB89" s="21">
        <v>1</v>
      </c>
      <c r="AC89" s="36">
        <f t="shared" si="5"/>
        <v>6.1387354205033758E-4</v>
      </c>
      <c r="AD89" s="2">
        <f t="shared" si="6"/>
        <v>20000</v>
      </c>
    </row>
    <row r="90" spans="2:30" x14ac:dyDescent="0.2">
      <c r="B90" s="12" t="s">
        <v>32</v>
      </c>
      <c r="C90" s="12"/>
      <c r="D90" s="5"/>
      <c r="E90" s="34"/>
      <c r="F90" s="2"/>
      <c r="G90" s="5"/>
      <c r="H90" s="34"/>
      <c r="I90" s="2"/>
      <c r="J90" s="5">
        <v>1</v>
      </c>
      <c r="K90" s="34">
        <f>SUM(J90/J98)</f>
        <v>1.0869565217391304E-2</v>
      </c>
      <c r="L90" s="2">
        <v>17180</v>
      </c>
      <c r="M90" s="5"/>
      <c r="N90" s="34"/>
      <c r="O90" s="2"/>
      <c r="P90" s="5"/>
      <c r="Q90" s="35"/>
      <c r="R90" s="2"/>
      <c r="S90" s="5"/>
      <c r="T90" s="35"/>
      <c r="U90" s="2"/>
      <c r="V90" s="5"/>
      <c r="W90" s="35"/>
      <c r="X90" s="2"/>
      <c r="Y90" s="5"/>
      <c r="Z90" s="35"/>
      <c r="AA90" s="20"/>
      <c r="AB90" s="21">
        <v>1</v>
      </c>
      <c r="AC90" s="36">
        <f t="shared" si="5"/>
        <v>6.1387354205033758E-4</v>
      </c>
      <c r="AD90" s="2">
        <f t="shared" si="6"/>
        <v>17180</v>
      </c>
    </row>
    <row r="91" spans="2:30" x14ac:dyDescent="0.2">
      <c r="B91" s="12" t="s">
        <v>19</v>
      </c>
      <c r="C91" s="12"/>
      <c r="D91" s="5"/>
      <c r="E91" s="34"/>
      <c r="F91" s="2"/>
      <c r="G91" s="5"/>
      <c r="H91" s="34"/>
      <c r="I91" s="2"/>
      <c r="J91" s="5"/>
      <c r="K91" s="34"/>
      <c r="L91" s="2"/>
      <c r="M91" s="5"/>
      <c r="N91" s="34"/>
      <c r="O91" s="2"/>
      <c r="P91" s="5"/>
      <c r="Q91" s="35"/>
      <c r="R91" s="2"/>
      <c r="S91" s="5">
        <v>1</v>
      </c>
      <c r="T91" s="35">
        <f t="shared" ref="T91" si="37">SUM(S91/422)</f>
        <v>2.3696682464454978E-3</v>
      </c>
      <c r="U91" s="2">
        <v>15977.33</v>
      </c>
      <c r="V91" s="5"/>
      <c r="W91" s="35"/>
      <c r="X91" s="2"/>
      <c r="Y91" s="5"/>
      <c r="Z91" s="35"/>
      <c r="AA91" s="20"/>
      <c r="AB91" s="21">
        <v>1</v>
      </c>
      <c r="AC91" s="36">
        <f t="shared" si="5"/>
        <v>6.1387354205033758E-4</v>
      </c>
      <c r="AD91" s="2">
        <f t="shared" si="6"/>
        <v>15977.33</v>
      </c>
    </row>
    <row r="92" spans="2:30" x14ac:dyDescent="0.2">
      <c r="B92" s="12" t="s">
        <v>47</v>
      </c>
      <c r="C92" s="12" t="s">
        <v>9</v>
      </c>
      <c r="D92" s="5"/>
      <c r="E92" s="34"/>
      <c r="F92" s="2"/>
      <c r="G92" s="5"/>
      <c r="H92" s="34"/>
      <c r="I92" s="2"/>
      <c r="J92" s="5"/>
      <c r="K92" s="34"/>
      <c r="L92" s="2"/>
      <c r="M92" s="5"/>
      <c r="N92" s="34"/>
      <c r="O92" s="2"/>
      <c r="P92" s="5">
        <v>1</v>
      </c>
      <c r="Q92" s="35">
        <f t="shared" ref="Q92" si="38">SUM(P92/406)</f>
        <v>2.4630541871921183E-3</v>
      </c>
      <c r="R92" s="2">
        <v>15400</v>
      </c>
      <c r="S92" s="5"/>
      <c r="T92" s="35"/>
      <c r="U92" s="2"/>
      <c r="V92" s="5"/>
      <c r="W92" s="35"/>
      <c r="X92" s="2"/>
      <c r="Y92" s="5"/>
      <c r="Z92" s="35"/>
      <c r="AA92" s="20"/>
      <c r="AB92" s="21">
        <v>1</v>
      </c>
      <c r="AC92" s="36">
        <f t="shared" si="5"/>
        <v>6.1387354205033758E-4</v>
      </c>
      <c r="AD92" s="2">
        <f t="shared" si="6"/>
        <v>15400</v>
      </c>
    </row>
    <row r="93" spans="2:30" x14ac:dyDescent="0.2">
      <c r="B93" s="12" t="s">
        <v>48</v>
      </c>
      <c r="C93" s="12"/>
      <c r="D93" s="5"/>
      <c r="E93" s="34"/>
      <c r="F93" s="2"/>
      <c r="G93" s="5"/>
      <c r="H93" s="34"/>
      <c r="I93" s="2"/>
      <c r="J93" s="5"/>
      <c r="K93" s="34"/>
      <c r="L93" s="2"/>
      <c r="M93" s="5"/>
      <c r="N93" s="34"/>
      <c r="O93" s="2"/>
      <c r="P93" s="5"/>
      <c r="Q93" s="35"/>
      <c r="R93" s="2"/>
      <c r="S93" s="5">
        <v>1</v>
      </c>
      <c r="T93" s="35">
        <f t="shared" ref="T93" si="39">SUM(S93/422)</f>
        <v>2.3696682464454978E-3</v>
      </c>
      <c r="U93" s="2">
        <v>12712</v>
      </c>
      <c r="V93" s="5"/>
      <c r="W93" s="35"/>
      <c r="X93" s="2"/>
      <c r="Y93" s="5"/>
      <c r="Z93" s="35"/>
      <c r="AA93" s="20"/>
      <c r="AB93" s="21">
        <v>1</v>
      </c>
      <c r="AC93" s="36">
        <f t="shared" si="5"/>
        <v>6.1387354205033758E-4</v>
      </c>
      <c r="AD93" s="2">
        <f t="shared" si="6"/>
        <v>12712</v>
      </c>
    </row>
    <row r="94" spans="2:30" x14ac:dyDescent="0.2">
      <c r="B94" s="12" t="s">
        <v>13</v>
      </c>
      <c r="C94" s="12"/>
      <c r="D94" s="5"/>
      <c r="E94" s="34"/>
      <c r="F94" s="2"/>
      <c r="G94" s="5"/>
      <c r="H94" s="34"/>
      <c r="I94" s="2"/>
      <c r="J94" s="5"/>
      <c r="K94" s="34"/>
      <c r="L94" s="2"/>
      <c r="M94" s="5"/>
      <c r="N94" s="34"/>
      <c r="O94" s="2"/>
      <c r="P94" s="5">
        <v>1</v>
      </c>
      <c r="Q94" s="35">
        <f t="shared" ref="Q94" si="40">SUM(P94/406)</f>
        <v>2.4630541871921183E-3</v>
      </c>
      <c r="R94" s="2">
        <v>10300</v>
      </c>
      <c r="S94" s="5"/>
      <c r="T94" s="35"/>
      <c r="U94" s="2"/>
      <c r="V94" s="5"/>
      <c r="W94" s="35"/>
      <c r="X94" s="2"/>
      <c r="Y94" s="5"/>
      <c r="Z94" s="35"/>
      <c r="AA94" s="20"/>
      <c r="AB94" s="21">
        <v>1</v>
      </c>
      <c r="AC94" s="36">
        <f t="shared" si="5"/>
        <v>6.1387354205033758E-4</v>
      </c>
      <c r="AD94" s="2">
        <f t="shared" si="6"/>
        <v>10300</v>
      </c>
    </row>
    <row r="95" spans="2:30" x14ac:dyDescent="0.2">
      <c r="B95" s="12" t="s">
        <v>25</v>
      </c>
      <c r="C95" s="12"/>
      <c r="D95" s="5"/>
      <c r="E95" s="34"/>
      <c r="F95" s="2"/>
      <c r="G95" s="5"/>
      <c r="H95" s="34"/>
      <c r="I95" s="2"/>
      <c r="J95" s="5">
        <v>1</v>
      </c>
      <c r="K95" s="34">
        <f>SUM(J95/J98)</f>
        <v>1.0869565217391304E-2</v>
      </c>
      <c r="L95" s="2">
        <v>7400</v>
      </c>
      <c r="M95" s="5"/>
      <c r="N95" s="34"/>
      <c r="O95" s="2"/>
      <c r="P95" s="5"/>
      <c r="Q95" s="35"/>
      <c r="R95" s="2"/>
      <c r="S95" s="5"/>
      <c r="T95" s="35"/>
      <c r="U95" s="2"/>
      <c r="V95" s="5"/>
      <c r="W95" s="35"/>
      <c r="X95" s="2"/>
      <c r="Y95" s="5"/>
      <c r="Z95" s="35"/>
      <c r="AA95" s="20"/>
      <c r="AB95" s="21">
        <v>1</v>
      </c>
      <c r="AC95" s="36">
        <f t="shared" si="5"/>
        <v>6.1387354205033758E-4</v>
      </c>
      <c r="AD95" s="2">
        <f t="shared" si="6"/>
        <v>7400</v>
      </c>
    </row>
    <row r="96" spans="2:30" x14ac:dyDescent="0.2">
      <c r="B96" s="12" t="s">
        <v>34</v>
      </c>
      <c r="C96" s="12"/>
      <c r="D96" s="5"/>
      <c r="E96" s="34"/>
      <c r="F96" s="2"/>
      <c r="G96" s="5"/>
      <c r="H96" s="34"/>
      <c r="I96" s="2"/>
      <c r="J96" s="5"/>
      <c r="K96" s="34"/>
      <c r="L96" s="2"/>
      <c r="M96" s="5">
        <v>1</v>
      </c>
      <c r="N96" s="34">
        <f t="shared" ref="N96" si="41">SUM(M96/213)</f>
        <v>4.6948356807511738E-3</v>
      </c>
      <c r="O96" s="2">
        <v>5920</v>
      </c>
      <c r="P96" s="5"/>
      <c r="Q96" s="35"/>
      <c r="R96" s="2"/>
      <c r="S96" s="5"/>
      <c r="T96" s="35"/>
      <c r="U96" s="2"/>
      <c r="V96" s="5"/>
      <c r="W96" s="35"/>
      <c r="X96" s="2"/>
      <c r="Y96" s="5"/>
      <c r="Z96" s="35"/>
      <c r="AA96" s="20"/>
      <c r="AB96" s="21">
        <v>1</v>
      </c>
      <c r="AC96" s="36">
        <f t="shared" si="5"/>
        <v>6.1387354205033758E-4</v>
      </c>
      <c r="AD96" s="2">
        <f t="shared" si="6"/>
        <v>5920</v>
      </c>
    </row>
    <row r="97" spans="2:30" x14ac:dyDescent="0.2">
      <c r="B97" s="12" t="s">
        <v>18</v>
      </c>
      <c r="C97" s="12"/>
      <c r="D97" s="5"/>
      <c r="E97" s="34"/>
      <c r="F97" s="2"/>
      <c r="G97" s="5"/>
      <c r="H97" s="34"/>
      <c r="I97" s="2"/>
      <c r="J97" s="5"/>
      <c r="K97" s="34"/>
      <c r="L97" s="2"/>
      <c r="M97" s="5"/>
      <c r="N97" s="34"/>
      <c r="O97" s="2"/>
      <c r="P97" s="5">
        <v>1</v>
      </c>
      <c r="Q97" s="35">
        <f t="shared" ref="Q97" si="42">SUM(P97/406)</f>
        <v>2.4630541871921183E-3</v>
      </c>
      <c r="R97" s="2">
        <v>347.2</v>
      </c>
      <c r="S97" s="5"/>
      <c r="T97" s="35"/>
      <c r="U97" s="2"/>
      <c r="V97" s="5"/>
      <c r="W97" s="35"/>
      <c r="X97" s="2"/>
      <c r="Y97" s="5"/>
      <c r="Z97" s="35"/>
      <c r="AA97" s="20"/>
      <c r="AB97" s="21">
        <v>1</v>
      </c>
      <c r="AC97" s="36">
        <f t="shared" si="5"/>
        <v>6.1387354205033758E-4</v>
      </c>
      <c r="AD97" s="2">
        <f t="shared" si="6"/>
        <v>347.2</v>
      </c>
    </row>
    <row r="98" spans="2:30" x14ac:dyDescent="0.2">
      <c r="B98" s="23" t="s">
        <v>53</v>
      </c>
      <c r="C98" s="24"/>
      <c r="D98" s="6">
        <v>8</v>
      </c>
      <c r="E98" s="31">
        <f>SUM(E35:E97)</f>
        <v>1</v>
      </c>
      <c r="F98" s="7">
        <f>SUM(F35:F97)</f>
        <v>335920</v>
      </c>
      <c r="G98" s="6">
        <v>44</v>
      </c>
      <c r="H98" s="31">
        <f>SUM(H35:H97)</f>
        <v>0.99999999999999978</v>
      </c>
      <c r="I98" s="7">
        <f>SUM(I35:I97)</f>
        <v>2556836</v>
      </c>
      <c r="J98" s="6">
        <v>92</v>
      </c>
      <c r="K98" s="32">
        <f>SUM(K35:K97)</f>
        <v>1.0000000000000007</v>
      </c>
      <c r="L98" s="7">
        <f>SUM(L35:L97)</f>
        <v>6705417</v>
      </c>
      <c r="M98" s="6">
        <f>SUM(M35:M97)</f>
        <v>213</v>
      </c>
      <c r="N98" s="31">
        <f>SUM(N35:N97)</f>
        <v>0.99999999999999944</v>
      </c>
      <c r="O98" s="7">
        <f>SUM(O35:O97)</f>
        <v>8753272.0700000003</v>
      </c>
      <c r="P98" s="6">
        <v>406</v>
      </c>
      <c r="Q98" s="32">
        <f>SUM(Q35:Q97)</f>
        <v>1.0000000000000009</v>
      </c>
      <c r="R98" s="7">
        <f>SUM(R35:R97)</f>
        <v>20431012.670000002</v>
      </c>
      <c r="S98" s="6">
        <v>422</v>
      </c>
      <c r="T98" s="32">
        <f>SUM(T35:T97)</f>
        <v>0.99999999999999967</v>
      </c>
      <c r="U98" s="7">
        <f>SUM(U35:U97)</f>
        <v>18330580.699999996</v>
      </c>
      <c r="V98" s="6">
        <v>335</v>
      </c>
      <c r="W98" s="32">
        <f>SUM(W35:W97)</f>
        <v>1.0000000000000002</v>
      </c>
      <c r="X98" s="7">
        <f>SUM(X35:X97)</f>
        <v>14818015.689999999</v>
      </c>
      <c r="Y98" s="6">
        <v>109</v>
      </c>
      <c r="Z98" s="32">
        <f>SUM(Z35:Z97)</f>
        <v>0.99999999999999978</v>
      </c>
      <c r="AA98" s="7">
        <f>SUM(AA35:AA97)</f>
        <v>4703496.4499999993</v>
      </c>
      <c r="AB98" s="22">
        <v>1629</v>
      </c>
      <c r="AC98" s="33">
        <f>SUM(AC35:AC97)</f>
        <v>0.99999999999999967</v>
      </c>
      <c r="AD98" s="8">
        <f>SUM(AD35:AD97)</f>
        <v>76634550.580000013</v>
      </c>
    </row>
    <row r="129" spans="2:30" s="3" customFormat="1" x14ac:dyDescent="0.2"/>
    <row r="130" spans="2:30" s="3" customFormat="1" x14ac:dyDescent="0.2"/>
    <row r="131" spans="2:30" s="3" customFormat="1" x14ac:dyDescent="0.2"/>
    <row r="132" spans="2:30" s="3" customFormat="1" x14ac:dyDescent="0.2">
      <c r="AB132" s="25"/>
      <c r="AC132" s="25"/>
      <c r="AD132" s="25"/>
    </row>
    <row r="133" spans="2:30" s="3" customFormat="1" x14ac:dyDescent="0.2"/>
    <row r="134" spans="2:30" s="3" customFormat="1" x14ac:dyDescent="0.2"/>
    <row r="135" spans="2:30" s="3" customFormat="1" x14ac:dyDescent="0.2"/>
    <row r="136" spans="2:30" s="3" customFormat="1" x14ac:dyDescent="0.2"/>
    <row r="137" spans="2:30" s="3" customFormat="1" x14ac:dyDescent="0.2"/>
    <row r="138" spans="2:30" s="3" customFormat="1" x14ac:dyDescent="0.2"/>
    <row r="139" spans="2:30" s="3" customFormat="1" x14ac:dyDescent="0.2"/>
    <row r="140" spans="2:30" s="3" customFormat="1" x14ac:dyDescent="0.2"/>
    <row r="141" spans="2:30" s="3" customFormat="1" x14ac:dyDescent="0.2"/>
    <row r="142" spans="2:30" s="3" customFormat="1" x14ac:dyDescent="0.2"/>
    <row r="143" spans="2:30" x14ac:dyDescent="0.2">
      <c r="B143" s="3"/>
      <c r="C143" s="3"/>
      <c r="D143" s="3"/>
      <c r="F143" s="3"/>
      <c r="G143" s="3"/>
      <c r="I143" s="3"/>
      <c r="J143" s="3"/>
      <c r="L143" s="3"/>
      <c r="M143" s="3"/>
      <c r="O143" s="3"/>
      <c r="P143" s="3"/>
      <c r="R143" s="3"/>
      <c r="S143" s="3"/>
      <c r="U143" s="3"/>
      <c r="V143" s="3"/>
      <c r="X143" s="3"/>
      <c r="Y143" s="3"/>
      <c r="AA143" s="3"/>
      <c r="AB143" s="3"/>
      <c r="AD143" s="3"/>
    </row>
    <row r="144" spans="2:30" x14ac:dyDescent="0.2">
      <c r="B144" s="3"/>
      <c r="C144" s="3"/>
      <c r="D144" s="3"/>
      <c r="F144" s="3"/>
      <c r="G144" s="3"/>
      <c r="I144" s="3"/>
      <c r="J144" s="3"/>
      <c r="L144" s="3"/>
      <c r="M144" s="3"/>
      <c r="O144" s="3"/>
      <c r="P144" s="3"/>
      <c r="R144" s="3"/>
      <c r="S144" s="3"/>
      <c r="U144" s="3"/>
      <c r="V144" s="3"/>
      <c r="X144" s="3"/>
      <c r="Y144" s="3"/>
      <c r="AA144" s="3"/>
      <c r="AB144" s="3"/>
      <c r="AD144" s="3"/>
    </row>
    <row r="145" spans="2:30" x14ac:dyDescent="0.2">
      <c r="B145" s="3"/>
      <c r="C145" s="3"/>
      <c r="D145" s="3"/>
      <c r="F145" s="3"/>
      <c r="G145" s="3"/>
      <c r="I145" s="3"/>
      <c r="J145" s="3"/>
      <c r="L145" s="3"/>
      <c r="M145" s="3"/>
      <c r="O145" s="3"/>
      <c r="P145" s="3"/>
      <c r="R145" s="3"/>
      <c r="S145" s="3"/>
      <c r="U145" s="3"/>
      <c r="V145" s="3"/>
      <c r="X145" s="3"/>
      <c r="Y145" s="3"/>
      <c r="AA145" s="3"/>
      <c r="AB145" s="3"/>
      <c r="AD145" s="3"/>
    </row>
    <row r="146" spans="2:30" x14ac:dyDescent="0.2">
      <c r="B146" s="3"/>
      <c r="C146" s="3"/>
      <c r="D146" s="3"/>
      <c r="F146" s="3"/>
      <c r="G146" s="3"/>
      <c r="I146" s="3"/>
      <c r="J146" s="3"/>
      <c r="L146" s="3"/>
      <c r="M146" s="3"/>
      <c r="O146" s="3"/>
      <c r="P146" s="3"/>
      <c r="R146" s="3"/>
      <c r="S146" s="3"/>
      <c r="U146" s="3"/>
      <c r="V146" s="3"/>
      <c r="X146" s="3"/>
      <c r="Y146" s="3"/>
      <c r="AA146" s="3"/>
      <c r="AB146" s="3"/>
      <c r="AD146" s="3"/>
    </row>
    <row r="147" spans="2:30" x14ac:dyDescent="0.2">
      <c r="B147" s="3"/>
      <c r="C147" s="3"/>
      <c r="D147" s="3"/>
      <c r="F147" s="3"/>
      <c r="G147" s="3"/>
      <c r="I147" s="3"/>
      <c r="J147" s="3"/>
      <c r="L147" s="3"/>
      <c r="M147" s="3"/>
      <c r="O147" s="3"/>
      <c r="P147" s="3"/>
      <c r="R147" s="3"/>
      <c r="S147" s="3"/>
      <c r="U147" s="3"/>
      <c r="V147" s="3"/>
      <c r="X147" s="3"/>
      <c r="Y147" s="3"/>
      <c r="AA147" s="3"/>
      <c r="AB147" s="3"/>
      <c r="AD147" s="3"/>
    </row>
    <row r="148" spans="2:30" x14ac:dyDescent="0.2">
      <c r="B148" s="3"/>
      <c r="C148" s="3"/>
      <c r="D148" s="3"/>
      <c r="F148" s="3"/>
      <c r="G148" s="3"/>
      <c r="I148" s="3"/>
      <c r="J148" s="3"/>
      <c r="L148" s="3"/>
      <c r="M148" s="3"/>
      <c r="O148" s="3"/>
      <c r="P148" s="3"/>
      <c r="R148" s="3"/>
      <c r="S148" s="3"/>
      <c r="U148" s="3"/>
      <c r="V148" s="3"/>
      <c r="X148" s="3"/>
      <c r="Y148" s="3"/>
      <c r="AA148" s="3"/>
      <c r="AB148" s="3"/>
      <c r="AD148" s="3"/>
    </row>
    <row r="149" spans="2:30" x14ac:dyDescent="0.2">
      <c r="B149" s="3"/>
      <c r="C149" s="3"/>
      <c r="D149" s="3"/>
      <c r="F149" s="3"/>
      <c r="G149" s="3"/>
      <c r="I149" s="3"/>
      <c r="J149" s="3"/>
      <c r="L149" s="3"/>
      <c r="M149" s="3"/>
      <c r="O149" s="3"/>
      <c r="P149" s="3"/>
      <c r="R149" s="3"/>
      <c r="S149" s="3"/>
      <c r="U149" s="3"/>
      <c r="V149" s="3"/>
      <c r="X149" s="3"/>
      <c r="Y149" s="3"/>
      <c r="AA149" s="3"/>
      <c r="AB149" s="3"/>
      <c r="AD149" s="3"/>
    </row>
    <row r="150" spans="2:30" x14ac:dyDescent="0.2">
      <c r="B150" s="3"/>
      <c r="C150" s="3"/>
      <c r="D150" s="3"/>
      <c r="F150" s="3"/>
      <c r="G150" s="3"/>
      <c r="I150" s="3"/>
      <c r="J150" s="3"/>
      <c r="L150" s="3"/>
      <c r="M150" s="3"/>
      <c r="O150" s="3"/>
      <c r="P150" s="3"/>
      <c r="R150" s="3"/>
      <c r="S150" s="3"/>
      <c r="U150" s="3"/>
      <c r="V150" s="3"/>
      <c r="X150" s="3"/>
      <c r="Y150" s="3"/>
      <c r="AA150" s="3"/>
      <c r="AB150" s="3"/>
      <c r="AD150" s="3"/>
    </row>
  </sheetData>
  <mergeCells count="19">
    <mergeCell ref="Y33:AA33"/>
    <mergeCell ref="AB33:AB34"/>
    <mergeCell ref="AD33:AD34"/>
    <mergeCell ref="B33:B34"/>
    <mergeCell ref="C33:C34"/>
    <mergeCell ref="D33:F33"/>
    <mergeCell ref="G33:I33"/>
    <mergeCell ref="J33:L33"/>
    <mergeCell ref="M33:O33"/>
    <mergeCell ref="P33:R33"/>
    <mergeCell ref="S33:U33"/>
    <mergeCell ref="AC33:AC34"/>
    <mergeCell ref="B30:D31"/>
    <mergeCell ref="B14:D15"/>
    <mergeCell ref="B2:D4"/>
    <mergeCell ref="V33:X33"/>
    <mergeCell ref="B9:L9"/>
    <mergeCell ref="B10:J10"/>
    <mergeCell ref="B11:N11"/>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67"/>
  <sheetViews>
    <sheetView workbookViewId="0">
      <selection activeCell="B2" sqref="B2:D4"/>
    </sheetView>
  </sheetViews>
  <sheetFormatPr defaultRowHeight="10.199999999999999" x14ac:dyDescent="0.2"/>
  <cols>
    <col min="2" max="2" width="90.85546875" bestFit="1" customWidth="1"/>
    <col min="3" max="3" width="28" bestFit="1" customWidth="1"/>
    <col min="4" max="4" width="12.42578125" customWidth="1"/>
    <col min="5" max="5" width="8.28515625" bestFit="1" customWidth="1"/>
    <col min="6" max="6" width="7.85546875" bestFit="1" customWidth="1"/>
    <col min="7" max="7" width="8.7109375" bestFit="1" customWidth="1"/>
    <col min="8" max="8" width="7.28515625" bestFit="1" customWidth="1"/>
    <col min="9" max="10" width="8.7109375" bestFit="1" customWidth="1"/>
    <col min="11" max="11" width="7.28515625" bestFit="1" customWidth="1"/>
    <col min="12" max="13" width="8.7109375" bestFit="1" customWidth="1"/>
    <col min="14" max="14" width="7.28515625" bestFit="1" customWidth="1"/>
    <col min="15" max="16" width="8.7109375" bestFit="1" customWidth="1"/>
    <col min="17" max="17" width="7.28515625" bestFit="1" customWidth="1"/>
    <col min="18" max="18" width="10.28515625" bestFit="1" customWidth="1"/>
    <col min="19" max="19" width="8.7109375" bestFit="1" customWidth="1"/>
    <col min="20" max="20" width="7.28515625" bestFit="1" customWidth="1"/>
    <col min="21" max="22" width="8.7109375" bestFit="1" customWidth="1"/>
    <col min="23" max="23" width="7.28515625" bestFit="1" customWidth="1"/>
    <col min="24" max="25" width="8.7109375" bestFit="1" customWidth="1"/>
    <col min="26" max="26" width="7.28515625" bestFit="1" customWidth="1"/>
    <col min="27" max="27" width="8.7109375" bestFit="1" customWidth="1"/>
    <col min="28" max="28" width="17.85546875" bestFit="1" customWidth="1"/>
    <col min="29" max="29" width="7.28515625" bestFit="1" customWidth="1"/>
    <col min="30" max="30" width="18.42578125" bestFit="1" customWidth="1"/>
  </cols>
  <sheetData>
    <row r="2" spans="2:14" ht="10.199999999999999" customHeight="1" x14ac:dyDescent="0.2">
      <c r="B2" s="42" t="s">
        <v>81</v>
      </c>
      <c r="C2" s="43"/>
      <c r="D2" s="44"/>
      <c r="E2" s="27"/>
      <c r="F2" s="3"/>
      <c r="G2" s="3"/>
      <c r="H2" s="3"/>
      <c r="I2" s="3"/>
      <c r="J2" s="3"/>
      <c r="K2" s="3"/>
      <c r="L2" s="3"/>
      <c r="M2" s="3"/>
      <c r="N2" s="3"/>
    </row>
    <row r="3" spans="2:14" x14ac:dyDescent="0.2">
      <c r="B3" s="48"/>
      <c r="C3" s="49"/>
      <c r="D3" s="50"/>
      <c r="E3" s="27"/>
      <c r="F3" s="3"/>
      <c r="G3" s="3"/>
      <c r="H3" s="3"/>
      <c r="I3" s="3"/>
      <c r="J3" s="3"/>
      <c r="K3" s="3"/>
      <c r="L3" s="3"/>
      <c r="M3" s="3"/>
      <c r="N3" s="3"/>
    </row>
    <row r="4" spans="2:14" x14ac:dyDescent="0.2">
      <c r="B4" s="45"/>
      <c r="C4" s="46"/>
      <c r="D4" s="47"/>
      <c r="E4" s="27"/>
      <c r="F4" s="3"/>
      <c r="G4" s="3"/>
      <c r="H4" s="3"/>
      <c r="I4" s="3"/>
      <c r="J4" s="3"/>
      <c r="K4" s="3"/>
      <c r="L4" s="3"/>
      <c r="M4" s="3"/>
      <c r="N4" s="3"/>
    </row>
    <row r="5" spans="2:14" x14ac:dyDescent="0.2">
      <c r="B5" s="4"/>
      <c r="C5" s="4"/>
      <c r="D5" s="3"/>
      <c r="E5" s="3"/>
      <c r="F5" s="3"/>
      <c r="G5" s="3"/>
      <c r="H5" s="3"/>
      <c r="I5" s="3"/>
      <c r="J5" s="3"/>
      <c r="K5" s="3"/>
      <c r="L5" s="3"/>
      <c r="M5" s="3"/>
      <c r="N5" s="3"/>
    </row>
    <row r="6" spans="2:14" x14ac:dyDescent="0.2">
      <c r="B6" s="19" t="s">
        <v>73</v>
      </c>
      <c r="C6" s="4"/>
      <c r="D6" s="3"/>
      <c r="E6" s="3"/>
      <c r="F6" s="3"/>
      <c r="G6" s="3"/>
      <c r="H6" s="3"/>
      <c r="I6" s="3"/>
      <c r="J6" s="3"/>
      <c r="K6" s="3"/>
      <c r="L6" s="3"/>
      <c r="M6" s="3"/>
      <c r="N6" s="3"/>
    </row>
    <row r="7" spans="2:14" x14ac:dyDescent="0.2">
      <c r="B7" s="1" t="s">
        <v>74</v>
      </c>
      <c r="C7" s="4"/>
      <c r="D7" s="3"/>
      <c r="E7" s="3"/>
      <c r="F7" s="3"/>
      <c r="G7" s="3"/>
      <c r="H7" s="3"/>
      <c r="I7" s="3"/>
      <c r="J7" s="3"/>
      <c r="K7" s="3"/>
      <c r="L7" s="3"/>
      <c r="M7" s="3"/>
      <c r="N7" s="3"/>
    </row>
    <row r="8" spans="2:14" x14ac:dyDescent="0.2">
      <c r="B8" s="1" t="s">
        <v>75</v>
      </c>
      <c r="C8" s="4"/>
      <c r="D8" s="3"/>
      <c r="E8" s="3"/>
      <c r="F8" s="3"/>
      <c r="G8" s="3"/>
      <c r="H8" s="3"/>
      <c r="I8" s="3"/>
      <c r="J8" s="3"/>
      <c r="K8" s="3"/>
      <c r="L8" s="3"/>
      <c r="M8" s="3"/>
      <c r="N8" s="3"/>
    </row>
    <row r="9" spans="2:14" x14ac:dyDescent="0.2">
      <c r="B9" s="54" t="s">
        <v>76</v>
      </c>
      <c r="C9" s="54"/>
      <c r="D9" s="54"/>
      <c r="E9" s="54"/>
      <c r="F9" s="54"/>
      <c r="G9" s="54"/>
      <c r="H9" s="54"/>
      <c r="I9" s="54"/>
      <c r="J9" s="54"/>
      <c r="K9" s="54"/>
      <c r="L9" s="54"/>
      <c r="M9" s="3"/>
      <c r="N9" s="3"/>
    </row>
    <row r="10" spans="2:14" x14ac:dyDescent="0.2">
      <c r="B10" s="54" t="s">
        <v>77</v>
      </c>
      <c r="C10" s="54"/>
      <c r="D10" s="54"/>
      <c r="E10" s="54"/>
      <c r="F10" s="54"/>
      <c r="G10" s="54"/>
      <c r="H10" s="54"/>
      <c r="I10" s="54"/>
      <c r="J10" s="54"/>
      <c r="K10" s="37"/>
      <c r="L10" s="37"/>
      <c r="M10" s="3"/>
      <c r="N10" s="3"/>
    </row>
    <row r="11" spans="2:14" x14ac:dyDescent="0.2">
      <c r="B11" s="54" t="s">
        <v>79</v>
      </c>
      <c r="C11" s="54"/>
      <c r="D11" s="54"/>
      <c r="E11" s="54"/>
      <c r="F11" s="54"/>
      <c r="G11" s="54"/>
      <c r="H11" s="54"/>
      <c r="I11" s="54"/>
      <c r="J11" s="54"/>
      <c r="K11" s="54"/>
      <c r="L11" s="54"/>
      <c r="M11" s="54"/>
      <c r="N11" s="54"/>
    </row>
    <row r="12" spans="2:14" x14ac:dyDescent="0.2">
      <c r="B12" s="1"/>
      <c r="C12" s="4"/>
      <c r="D12" s="3"/>
      <c r="E12" s="3"/>
      <c r="F12" s="3"/>
      <c r="G12" s="3"/>
      <c r="H12" s="3"/>
      <c r="I12" s="3"/>
      <c r="J12" s="3"/>
      <c r="K12" s="3"/>
      <c r="L12" s="3"/>
      <c r="M12" s="3"/>
      <c r="N12" s="3"/>
    </row>
    <row r="13" spans="2:14" x14ac:dyDescent="0.2">
      <c r="B13" s="4"/>
      <c r="C13" s="4"/>
      <c r="D13" s="3"/>
      <c r="E13" s="3"/>
      <c r="F13" s="3"/>
      <c r="G13" s="3"/>
      <c r="H13" s="3"/>
      <c r="I13" s="3"/>
      <c r="J13" s="3"/>
      <c r="K13" s="3"/>
      <c r="L13" s="3"/>
      <c r="M13" s="3"/>
      <c r="N13" s="3"/>
    </row>
    <row r="14" spans="2:14" x14ac:dyDescent="0.2">
      <c r="B14" s="42" t="s">
        <v>71</v>
      </c>
      <c r="C14" s="43"/>
      <c r="D14" s="44"/>
      <c r="E14" s="27"/>
      <c r="F14" s="3"/>
      <c r="G14" s="3"/>
      <c r="H14" s="3"/>
      <c r="I14" s="3"/>
      <c r="J14" s="3"/>
      <c r="K14" s="3"/>
      <c r="L14" s="3"/>
      <c r="M14" s="3"/>
      <c r="N14" s="3"/>
    </row>
    <row r="15" spans="2:14" x14ac:dyDescent="0.2">
      <c r="B15" s="45"/>
      <c r="C15" s="46"/>
      <c r="D15" s="47"/>
      <c r="E15" s="27"/>
      <c r="F15" s="3"/>
      <c r="G15" s="3"/>
      <c r="H15" s="3"/>
      <c r="I15" s="3"/>
      <c r="J15" s="3"/>
      <c r="K15" s="3"/>
      <c r="L15" s="3"/>
      <c r="M15" s="3"/>
      <c r="N15" s="3"/>
    </row>
    <row r="16" spans="2:14" x14ac:dyDescent="0.2">
      <c r="B16" s="4"/>
      <c r="C16" s="4"/>
      <c r="D16" s="3"/>
      <c r="E16" s="3"/>
      <c r="F16" s="3"/>
      <c r="G16" s="3"/>
      <c r="H16" s="3"/>
      <c r="I16" s="3"/>
      <c r="J16" s="3"/>
      <c r="K16" s="3"/>
      <c r="L16" s="3"/>
      <c r="M16" s="3"/>
      <c r="N16" s="3"/>
    </row>
    <row r="17" spans="2:30" x14ac:dyDescent="0.2">
      <c r="B17" s="13" t="s">
        <v>56</v>
      </c>
      <c r="C17" s="14" t="s">
        <v>60</v>
      </c>
      <c r="D17" s="18" t="s">
        <v>57</v>
      </c>
      <c r="E17" s="28"/>
      <c r="F17" s="3"/>
      <c r="G17" s="3"/>
      <c r="H17" s="3"/>
      <c r="I17" s="3"/>
      <c r="J17" s="3"/>
      <c r="K17" s="3"/>
      <c r="L17" s="3"/>
      <c r="M17" s="3"/>
      <c r="N17" s="3"/>
    </row>
    <row r="18" spans="2:30" x14ac:dyDescent="0.2">
      <c r="B18" s="17">
        <v>42552</v>
      </c>
      <c r="C18" s="38">
        <v>1</v>
      </c>
      <c r="D18" s="39">
        <v>45600</v>
      </c>
      <c r="E18" s="29"/>
      <c r="F18" s="3"/>
      <c r="G18" s="3"/>
      <c r="H18" s="3"/>
      <c r="I18" s="3"/>
      <c r="J18" s="3"/>
      <c r="K18" s="3"/>
      <c r="L18" s="3"/>
      <c r="M18" s="3"/>
      <c r="N18" s="3"/>
    </row>
    <row r="19" spans="2:30" x14ac:dyDescent="0.2">
      <c r="B19" s="17">
        <v>42583</v>
      </c>
      <c r="C19" s="40">
        <v>12</v>
      </c>
      <c r="D19" s="39">
        <v>192620</v>
      </c>
      <c r="E19" s="29"/>
      <c r="F19" s="3"/>
      <c r="G19" s="3"/>
      <c r="H19" s="3"/>
      <c r="I19" s="3"/>
      <c r="J19" s="3"/>
      <c r="K19" s="3"/>
      <c r="L19" s="3"/>
      <c r="M19" s="3"/>
      <c r="N19" s="3"/>
    </row>
    <row r="20" spans="2:30" x14ac:dyDescent="0.2">
      <c r="B20" s="17">
        <v>42614</v>
      </c>
      <c r="C20" s="40">
        <v>16</v>
      </c>
      <c r="D20" s="39">
        <v>179902</v>
      </c>
      <c r="E20" s="29"/>
      <c r="F20" s="3"/>
      <c r="G20" s="3"/>
      <c r="H20" s="3"/>
      <c r="I20" s="3"/>
      <c r="J20" s="3"/>
      <c r="K20" s="3"/>
      <c r="L20" s="3"/>
      <c r="M20" s="3"/>
      <c r="N20" s="3"/>
    </row>
    <row r="21" spans="2:30" x14ac:dyDescent="0.2">
      <c r="B21" s="17">
        <v>42644</v>
      </c>
      <c r="C21" s="40">
        <v>17</v>
      </c>
      <c r="D21" s="39">
        <v>370133.61</v>
      </c>
      <c r="E21" s="29"/>
      <c r="F21" s="3"/>
      <c r="G21" s="3"/>
      <c r="H21" s="3"/>
      <c r="I21" s="3"/>
      <c r="J21" s="3"/>
      <c r="K21" s="3"/>
      <c r="L21" s="3"/>
      <c r="M21" s="3"/>
      <c r="N21" s="3"/>
    </row>
    <row r="22" spans="2:30" x14ac:dyDescent="0.2">
      <c r="B22" s="17">
        <v>42675</v>
      </c>
      <c r="C22" s="40">
        <v>48</v>
      </c>
      <c r="D22" s="39">
        <v>1031316.69</v>
      </c>
      <c r="E22" s="29"/>
      <c r="F22" s="3"/>
      <c r="G22" s="3"/>
      <c r="H22" s="3"/>
      <c r="I22" s="3"/>
      <c r="J22" s="3"/>
      <c r="K22" s="3"/>
      <c r="L22" s="3"/>
      <c r="M22" s="3"/>
      <c r="N22" s="3"/>
    </row>
    <row r="23" spans="2:30" x14ac:dyDescent="0.2">
      <c r="B23" s="17">
        <v>42705</v>
      </c>
      <c r="C23" s="40">
        <v>35</v>
      </c>
      <c r="D23" s="39">
        <v>951026.76</v>
      </c>
      <c r="E23" s="29"/>
      <c r="F23" s="3"/>
      <c r="G23" s="3"/>
      <c r="H23" s="3"/>
      <c r="I23" s="3"/>
      <c r="J23" s="3"/>
      <c r="K23" s="3"/>
      <c r="L23" s="3"/>
      <c r="M23" s="3"/>
      <c r="N23" s="3"/>
    </row>
    <row r="24" spans="2:30" x14ac:dyDescent="0.2">
      <c r="B24" s="17">
        <v>42736</v>
      </c>
      <c r="C24" s="40">
        <v>27</v>
      </c>
      <c r="D24" s="39">
        <v>634326</v>
      </c>
      <c r="E24" s="29"/>
      <c r="F24" s="3"/>
      <c r="G24" s="3"/>
      <c r="H24" s="3"/>
      <c r="I24" s="3"/>
      <c r="J24" s="3"/>
      <c r="K24" s="3"/>
      <c r="L24" s="3"/>
      <c r="M24" s="3"/>
      <c r="N24" s="3"/>
    </row>
    <row r="25" spans="2:30" x14ac:dyDescent="0.2">
      <c r="B25" s="17">
        <v>42767</v>
      </c>
      <c r="C25" s="40">
        <v>12</v>
      </c>
      <c r="D25" s="39">
        <v>383276</v>
      </c>
      <c r="E25" s="29"/>
      <c r="F25" s="3"/>
      <c r="G25" s="3"/>
      <c r="H25" s="3"/>
      <c r="I25" s="3"/>
      <c r="J25" s="3"/>
      <c r="K25" s="3"/>
      <c r="L25" s="3"/>
      <c r="M25" s="3"/>
      <c r="N25" s="3"/>
    </row>
    <row r="26" spans="2:30" x14ac:dyDescent="0.2">
      <c r="B26" s="13" t="s">
        <v>53</v>
      </c>
      <c r="C26" s="15">
        <f>SUM(C17:C25)</f>
        <v>168</v>
      </c>
      <c r="D26" s="16">
        <f>SUM(D18:D25)</f>
        <v>3788201.0599999996</v>
      </c>
      <c r="E26" s="30"/>
      <c r="F26" s="3"/>
      <c r="G26" s="3"/>
      <c r="H26" s="3"/>
      <c r="I26" s="3"/>
      <c r="J26" s="3"/>
      <c r="K26" s="3"/>
      <c r="L26" s="3"/>
      <c r="M26" s="3"/>
      <c r="N26" s="3"/>
    </row>
    <row r="27" spans="2:30" x14ac:dyDescent="0.2">
      <c r="B27" s="4"/>
      <c r="C27" s="4"/>
      <c r="D27" s="3"/>
      <c r="E27" s="3"/>
      <c r="F27" s="3"/>
      <c r="G27" s="3"/>
      <c r="H27" s="3"/>
      <c r="I27" s="3"/>
      <c r="J27" s="3"/>
      <c r="K27" s="3"/>
      <c r="L27" s="3"/>
      <c r="M27" s="3"/>
      <c r="N27" s="3"/>
    </row>
    <row r="28" spans="2:30" x14ac:dyDescent="0.2">
      <c r="B28" s="4"/>
      <c r="C28" s="4"/>
      <c r="D28" s="3"/>
      <c r="E28" s="3"/>
      <c r="F28" s="3"/>
      <c r="G28" s="3"/>
      <c r="H28" s="3"/>
      <c r="I28" s="3"/>
      <c r="J28" s="3"/>
      <c r="K28" s="3"/>
      <c r="L28" s="3"/>
      <c r="M28" s="3"/>
      <c r="N28" s="3"/>
    </row>
    <row r="29" spans="2:30" x14ac:dyDescent="0.2">
      <c r="B29" s="4"/>
      <c r="C29" s="4"/>
      <c r="D29" s="3"/>
      <c r="E29" s="3"/>
      <c r="F29" s="3"/>
      <c r="G29" s="3"/>
      <c r="H29" s="3"/>
      <c r="I29" s="3"/>
      <c r="J29" s="3"/>
      <c r="K29" s="3"/>
      <c r="L29" s="3"/>
      <c r="M29" s="3"/>
      <c r="N29" s="3"/>
    </row>
    <row r="30" spans="2:30" ht="10.199999999999999" customHeight="1" x14ac:dyDescent="0.2">
      <c r="B30" s="42" t="s">
        <v>80</v>
      </c>
      <c r="C30" s="43"/>
      <c r="D30" s="43"/>
      <c r="E30" s="43"/>
      <c r="F30" s="43"/>
      <c r="G30" s="43"/>
      <c r="H30" s="43"/>
      <c r="I30" s="44"/>
      <c r="J30" s="41"/>
      <c r="K30" s="41"/>
      <c r="L30" s="41"/>
      <c r="M30" s="41"/>
      <c r="N30" s="41"/>
      <c r="O30" s="41"/>
      <c r="P30" s="41"/>
      <c r="Q30" s="41"/>
      <c r="R30" s="41"/>
      <c r="S30" s="41"/>
      <c r="T30" s="41"/>
      <c r="U30" s="41"/>
      <c r="V30" s="41"/>
      <c r="W30" s="41"/>
      <c r="X30" s="41"/>
      <c r="Y30" s="41"/>
      <c r="Z30" s="41"/>
      <c r="AA30" s="41"/>
      <c r="AB30" s="41"/>
      <c r="AC30" s="41"/>
      <c r="AD30" s="41"/>
    </row>
    <row r="31" spans="2:30" x14ac:dyDescent="0.2">
      <c r="B31" s="45"/>
      <c r="C31" s="46"/>
      <c r="D31" s="46"/>
      <c r="E31" s="46"/>
      <c r="F31" s="46"/>
      <c r="G31" s="46"/>
      <c r="H31" s="46"/>
      <c r="I31" s="47"/>
      <c r="J31" s="41"/>
      <c r="K31" s="41"/>
      <c r="L31" s="41"/>
      <c r="M31" s="41"/>
      <c r="N31" s="41"/>
      <c r="O31" s="41"/>
      <c r="P31" s="41"/>
      <c r="Q31" s="41"/>
      <c r="R31" s="41"/>
      <c r="S31" s="41"/>
      <c r="T31" s="41"/>
      <c r="U31" s="41"/>
      <c r="V31" s="41"/>
      <c r="W31" s="41"/>
      <c r="X31" s="41"/>
      <c r="Y31" s="41"/>
      <c r="Z31" s="41"/>
      <c r="AA31" s="41"/>
      <c r="AB31" s="41"/>
      <c r="AC31" s="41"/>
      <c r="AD31" s="41"/>
    </row>
    <row r="33" spans="2:30" x14ac:dyDescent="0.2">
      <c r="B33" s="59" t="s">
        <v>55</v>
      </c>
      <c r="C33" s="59" t="s">
        <v>58</v>
      </c>
      <c r="D33" s="51" t="s">
        <v>63</v>
      </c>
      <c r="E33" s="52"/>
      <c r="F33" s="53"/>
      <c r="G33" s="51" t="s">
        <v>64</v>
      </c>
      <c r="H33" s="52"/>
      <c r="I33" s="53"/>
      <c r="J33" s="51" t="s">
        <v>65</v>
      </c>
      <c r="K33" s="52"/>
      <c r="L33" s="53"/>
      <c r="M33" s="51" t="s">
        <v>66</v>
      </c>
      <c r="N33" s="52"/>
      <c r="O33" s="53"/>
      <c r="P33" s="51" t="s">
        <v>67</v>
      </c>
      <c r="Q33" s="52"/>
      <c r="R33" s="53"/>
      <c r="S33" s="51" t="s">
        <v>68</v>
      </c>
      <c r="T33" s="52"/>
      <c r="U33" s="53"/>
      <c r="V33" s="51" t="s">
        <v>69</v>
      </c>
      <c r="W33" s="52"/>
      <c r="X33" s="53"/>
      <c r="Y33" s="51" t="s">
        <v>70</v>
      </c>
      <c r="Z33" s="52"/>
      <c r="AA33" s="52"/>
      <c r="AB33" s="55" t="s">
        <v>59</v>
      </c>
      <c r="AC33" s="55" t="s">
        <v>78</v>
      </c>
      <c r="AD33" s="57" t="s">
        <v>61</v>
      </c>
    </row>
    <row r="34" spans="2:30" ht="30.6" x14ac:dyDescent="0.2">
      <c r="B34" s="60"/>
      <c r="C34" s="61"/>
      <c r="D34" s="9" t="s">
        <v>60</v>
      </c>
      <c r="E34" s="10" t="s">
        <v>78</v>
      </c>
      <c r="F34" s="10" t="s">
        <v>62</v>
      </c>
      <c r="G34" s="11" t="s">
        <v>60</v>
      </c>
      <c r="H34" s="10" t="s">
        <v>78</v>
      </c>
      <c r="I34" s="10" t="s">
        <v>62</v>
      </c>
      <c r="J34" s="11" t="s">
        <v>60</v>
      </c>
      <c r="K34" s="10" t="s">
        <v>78</v>
      </c>
      <c r="L34" s="10" t="s">
        <v>62</v>
      </c>
      <c r="M34" s="11" t="s">
        <v>60</v>
      </c>
      <c r="N34" s="10" t="s">
        <v>78</v>
      </c>
      <c r="O34" s="10" t="s">
        <v>62</v>
      </c>
      <c r="P34" s="11" t="s">
        <v>60</v>
      </c>
      <c r="Q34" s="10" t="s">
        <v>78</v>
      </c>
      <c r="R34" s="10" t="s">
        <v>62</v>
      </c>
      <c r="S34" s="11" t="s">
        <v>60</v>
      </c>
      <c r="T34" s="10" t="s">
        <v>78</v>
      </c>
      <c r="U34" s="10" t="s">
        <v>62</v>
      </c>
      <c r="V34" s="11" t="s">
        <v>60</v>
      </c>
      <c r="W34" s="10" t="s">
        <v>78</v>
      </c>
      <c r="X34" s="10" t="s">
        <v>62</v>
      </c>
      <c r="Y34" s="11" t="s">
        <v>60</v>
      </c>
      <c r="Z34" s="10" t="s">
        <v>78</v>
      </c>
      <c r="AA34" s="10" t="s">
        <v>62</v>
      </c>
      <c r="AB34" s="56"/>
      <c r="AC34" s="56"/>
      <c r="AD34" s="58"/>
    </row>
    <row r="35" spans="2:30" x14ac:dyDescent="0.2">
      <c r="B35" s="12" t="s">
        <v>4</v>
      </c>
      <c r="C35" s="12" t="s">
        <v>3</v>
      </c>
      <c r="D35" s="5"/>
      <c r="E35" s="34"/>
      <c r="F35" s="2"/>
      <c r="G35" s="5">
        <v>5</v>
      </c>
      <c r="H35" s="34">
        <f>SUM(G35/G67)</f>
        <v>0.41666666666666669</v>
      </c>
      <c r="I35" s="2">
        <v>75240</v>
      </c>
      <c r="J35" s="5">
        <v>3</v>
      </c>
      <c r="K35" s="34">
        <f>SUM(J35/16)</f>
        <v>0.1875</v>
      </c>
      <c r="L35" s="2">
        <v>8944</v>
      </c>
      <c r="M35" s="5">
        <v>8</v>
      </c>
      <c r="N35" s="34">
        <f>SUM(M35/17)</f>
        <v>0.47058823529411764</v>
      </c>
      <c r="O35" s="2">
        <v>180410.87999999998</v>
      </c>
      <c r="P35" s="5">
        <v>16</v>
      </c>
      <c r="Q35" s="35">
        <f>SUM(P35/48)</f>
        <v>0.33333333333333331</v>
      </c>
      <c r="R35" s="2">
        <v>395481</v>
      </c>
      <c r="S35" s="5">
        <v>13</v>
      </c>
      <c r="T35" s="35">
        <f>SUM(S35/35)</f>
        <v>0.37142857142857144</v>
      </c>
      <c r="U35" s="2">
        <v>214227.36</v>
      </c>
      <c r="V35" s="5">
        <v>6</v>
      </c>
      <c r="W35" s="35">
        <f>SUM(V35/27)</f>
        <v>0.22222222222222221</v>
      </c>
      <c r="X35" s="2">
        <v>176652</v>
      </c>
      <c r="Y35" s="5">
        <v>5</v>
      </c>
      <c r="Z35" s="35">
        <f>SUM(Y35/12)</f>
        <v>0.41666666666666669</v>
      </c>
      <c r="AA35" s="20">
        <v>88252</v>
      </c>
      <c r="AB35" s="21">
        <v>56</v>
      </c>
      <c r="AC35" s="36">
        <f>SUM(AB35/168)</f>
        <v>0.33333333333333331</v>
      </c>
      <c r="AD35" s="2">
        <v>1139207.24</v>
      </c>
    </row>
    <row r="36" spans="2:30" x14ac:dyDescent="0.2">
      <c r="B36" s="12" t="s">
        <v>4</v>
      </c>
      <c r="C36" s="12"/>
      <c r="D36" s="5"/>
      <c r="E36" s="34"/>
      <c r="F36" s="2"/>
      <c r="G36" s="5">
        <v>1</v>
      </c>
      <c r="H36" s="34">
        <f>SUM(G36/G67)</f>
        <v>8.3333333333333329E-2</v>
      </c>
      <c r="I36" s="2">
        <v>37520</v>
      </c>
      <c r="J36" s="5">
        <v>1</v>
      </c>
      <c r="K36" s="34">
        <f t="shared" ref="K36:K42" si="0">SUM(J36/16)</f>
        <v>6.25E-2</v>
      </c>
      <c r="L36" s="2">
        <v>22000</v>
      </c>
      <c r="M36" s="5">
        <v>2</v>
      </c>
      <c r="N36" s="34">
        <f t="shared" ref="N36:N41" si="1">SUM(M36/17)</f>
        <v>0.11764705882352941</v>
      </c>
      <c r="O36" s="2">
        <v>113142.73</v>
      </c>
      <c r="P36" s="5">
        <v>10</v>
      </c>
      <c r="Q36" s="35">
        <f>SUM(P36/48)</f>
        <v>0.20833333333333334</v>
      </c>
      <c r="R36" s="2">
        <v>371251.19</v>
      </c>
      <c r="S36" s="5">
        <v>4</v>
      </c>
      <c r="T36" s="35">
        <f t="shared" ref="T36:T37" si="2">SUM(S36/35)</f>
        <v>0.11428571428571428</v>
      </c>
      <c r="U36" s="2">
        <v>337943.4</v>
      </c>
      <c r="V36" s="5">
        <v>9</v>
      </c>
      <c r="W36" s="35">
        <f t="shared" ref="W36:W37" si="3">SUM(V36/27)</f>
        <v>0.33333333333333331</v>
      </c>
      <c r="X36" s="2">
        <v>348992</v>
      </c>
      <c r="Y36" s="5">
        <v>4</v>
      </c>
      <c r="Z36" s="35">
        <f>SUM(Y36/12)</f>
        <v>0.33333333333333331</v>
      </c>
      <c r="AA36" s="20">
        <v>230880</v>
      </c>
      <c r="AB36" s="21">
        <v>31</v>
      </c>
      <c r="AC36" s="36">
        <f t="shared" ref="AC36:AC66" si="4">SUM(AB36/168)</f>
        <v>0.18452380952380953</v>
      </c>
      <c r="AD36" s="2">
        <v>1461729.3199999998</v>
      </c>
    </row>
    <row r="37" spans="2:30" x14ac:dyDescent="0.2">
      <c r="B37" s="12" t="s">
        <v>4</v>
      </c>
      <c r="C37" s="12" t="s">
        <v>6</v>
      </c>
      <c r="D37" s="5"/>
      <c r="E37" s="34"/>
      <c r="F37" s="2"/>
      <c r="G37" s="5"/>
      <c r="H37" s="34"/>
      <c r="I37" s="2"/>
      <c r="J37" s="5">
        <v>3</v>
      </c>
      <c r="K37" s="34">
        <f t="shared" si="0"/>
        <v>0.1875</v>
      </c>
      <c r="L37" s="2">
        <v>44604</v>
      </c>
      <c r="M37" s="5">
        <v>1</v>
      </c>
      <c r="N37" s="34">
        <f t="shared" si="1"/>
        <v>5.8823529411764705E-2</v>
      </c>
      <c r="O37" s="2">
        <v>7800</v>
      </c>
      <c r="P37" s="5">
        <v>2</v>
      </c>
      <c r="Q37" s="35">
        <f>SUM(P37/48)</f>
        <v>4.1666666666666664E-2</v>
      </c>
      <c r="R37" s="2">
        <v>30140</v>
      </c>
      <c r="S37" s="5">
        <v>3</v>
      </c>
      <c r="T37" s="35">
        <f t="shared" si="2"/>
        <v>8.5714285714285715E-2</v>
      </c>
      <c r="U37" s="2">
        <v>107756</v>
      </c>
      <c r="V37" s="5">
        <v>2</v>
      </c>
      <c r="W37" s="35">
        <f t="shared" si="3"/>
        <v>7.407407407407407E-2</v>
      </c>
      <c r="X37" s="2">
        <v>21940</v>
      </c>
      <c r="Y37" s="5"/>
      <c r="Z37" s="35"/>
      <c r="AA37" s="20"/>
      <c r="AB37" s="21">
        <v>11</v>
      </c>
      <c r="AC37" s="36">
        <f t="shared" si="4"/>
        <v>6.5476190476190479E-2</v>
      </c>
      <c r="AD37" s="2">
        <v>212240</v>
      </c>
    </row>
    <row r="38" spans="2:30" x14ac:dyDescent="0.2">
      <c r="B38" s="12" t="s">
        <v>4</v>
      </c>
      <c r="C38" s="12" t="s">
        <v>14</v>
      </c>
      <c r="D38" s="5"/>
      <c r="E38" s="34"/>
      <c r="F38" s="2"/>
      <c r="G38" s="5">
        <v>2</v>
      </c>
      <c r="H38" s="34">
        <f>SUM(G38/G67)</f>
        <v>0.16666666666666666</v>
      </c>
      <c r="I38" s="2">
        <v>13240</v>
      </c>
      <c r="J38" s="5">
        <v>1</v>
      </c>
      <c r="K38" s="34">
        <f t="shared" si="0"/>
        <v>6.25E-2</v>
      </c>
      <c r="L38" s="2">
        <v>7840</v>
      </c>
      <c r="M38" s="5">
        <v>1</v>
      </c>
      <c r="N38" s="34">
        <f t="shared" si="1"/>
        <v>5.8823529411764705E-2</v>
      </c>
      <c r="O38" s="2">
        <v>22400</v>
      </c>
      <c r="P38" s="5">
        <v>6</v>
      </c>
      <c r="Q38" s="35">
        <f>SUM(P38/48)</f>
        <v>0.125</v>
      </c>
      <c r="R38" s="2">
        <v>63176.5</v>
      </c>
      <c r="S38" s="5"/>
      <c r="T38" s="35"/>
      <c r="U38" s="2"/>
      <c r="V38" s="5"/>
      <c r="W38" s="35"/>
      <c r="X38" s="2"/>
      <c r="Y38" s="5"/>
      <c r="Z38" s="35"/>
      <c r="AA38" s="20"/>
      <c r="AB38" s="21">
        <v>10</v>
      </c>
      <c r="AC38" s="36">
        <f t="shared" si="4"/>
        <v>5.9523809523809521E-2</v>
      </c>
      <c r="AD38" s="2">
        <v>106656.5</v>
      </c>
    </row>
    <row r="39" spans="2:30" x14ac:dyDescent="0.2">
      <c r="B39" s="12" t="s">
        <v>4</v>
      </c>
      <c r="C39" s="12" t="s">
        <v>11</v>
      </c>
      <c r="D39" s="5"/>
      <c r="E39" s="34"/>
      <c r="F39" s="2"/>
      <c r="G39" s="5">
        <v>3</v>
      </c>
      <c r="H39" s="34">
        <f>SUM(G39/G67)</f>
        <v>0.25</v>
      </c>
      <c r="I39" s="2">
        <v>55420</v>
      </c>
      <c r="J39" s="5">
        <v>2</v>
      </c>
      <c r="K39" s="34">
        <f t="shared" si="0"/>
        <v>0.125</v>
      </c>
      <c r="L39" s="2">
        <v>22262</v>
      </c>
      <c r="M39" s="5">
        <v>1</v>
      </c>
      <c r="N39" s="34">
        <f t="shared" si="1"/>
        <v>5.8823529411764705E-2</v>
      </c>
      <c r="O39" s="2">
        <v>1140</v>
      </c>
      <c r="P39" s="5">
        <v>1</v>
      </c>
      <c r="Q39" s="35">
        <f>SUM(P39/48)</f>
        <v>2.0833333333333332E-2</v>
      </c>
      <c r="R39" s="2">
        <v>13168</v>
      </c>
      <c r="S39" s="5">
        <v>3</v>
      </c>
      <c r="T39" s="35">
        <f>SUM(S39/35)</f>
        <v>8.5714285714285715E-2</v>
      </c>
      <c r="U39" s="2">
        <v>60700</v>
      </c>
      <c r="V39" s="5"/>
      <c r="W39" s="35"/>
      <c r="X39" s="2"/>
      <c r="Y39" s="5"/>
      <c r="Z39" s="35"/>
      <c r="AA39" s="20"/>
      <c r="AB39" s="21">
        <v>10</v>
      </c>
      <c r="AC39" s="36">
        <f t="shared" si="4"/>
        <v>5.9523809523809521E-2</v>
      </c>
      <c r="AD39" s="2">
        <v>152690</v>
      </c>
    </row>
    <row r="40" spans="2:30" x14ac:dyDescent="0.2">
      <c r="B40" s="12" t="s">
        <v>4</v>
      </c>
      <c r="C40" s="12" t="s">
        <v>0</v>
      </c>
      <c r="D40" s="5"/>
      <c r="E40" s="34"/>
      <c r="F40" s="2"/>
      <c r="G40" s="5"/>
      <c r="H40" s="34"/>
      <c r="I40" s="2"/>
      <c r="J40" s="5">
        <v>1</v>
      </c>
      <c r="K40" s="34">
        <f t="shared" si="0"/>
        <v>6.25E-2</v>
      </c>
      <c r="L40" s="2">
        <v>14800</v>
      </c>
      <c r="M40" s="5">
        <v>1</v>
      </c>
      <c r="N40" s="34">
        <f t="shared" si="1"/>
        <v>5.8823529411764705E-2</v>
      </c>
      <c r="O40" s="2">
        <v>10920</v>
      </c>
      <c r="P40" s="5"/>
      <c r="Q40" s="35"/>
      <c r="R40" s="2"/>
      <c r="S40" s="5">
        <v>3</v>
      </c>
      <c r="T40" s="35">
        <f>SUM(S40/35)</f>
        <v>8.5714285714285715E-2</v>
      </c>
      <c r="U40" s="2">
        <v>63300</v>
      </c>
      <c r="V40" s="5">
        <v>1</v>
      </c>
      <c r="W40" s="35">
        <f t="shared" ref="W40:W44" si="5">SUM(V40/27)</f>
        <v>3.7037037037037035E-2</v>
      </c>
      <c r="X40" s="2">
        <v>10212</v>
      </c>
      <c r="Y40" s="5">
        <v>1</v>
      </c>
      <c r="Z40" s="35">
        <f>SUM(Y40/12)</f>
        <v>8.3333333333333329E-2</v>
      </c>
      <c r="AA40" s="20">
        <v>12032</v>
      </c>
      <c r="AB40" s="21">
        <v>7</v>
      </c>
      <c r="AC40" s="36">
        <f t="shared" si="4"/>
        <v>4.1666666666666664E-2</v>
      </c>
      <c r="AD40" s="2">
        <v>111264</v>
      </c>
    </row>
    <row r="41" spans="2:30" x14ac:dyDescent="0.2">
      <c r="B41" s="12" t="s">
        <v>4</v>
      </c>
      <c r="C41" s="12" t="s">
        <v>9</v>
      </c>
      <c r="D41" s="5">
        <v>1</v>
      </c>
      <c r="E41" s="34">
        <v>1</v>
      </c>
      <c r="F41" s="2">
        <v>45600</v>
      </c>
      <c r="G41" s="5"/>
      <c r="H41" s="34"/>
      <c r="I41" s="2"/>
      <c r="J41" s="5">
        <v>1</v>
      </c>
      <c r="K41" s="34">
        <f t="shared" si="0"/>
        <v>6.25E-2</v>
      </c>
      <c r="L41" s="2">
        <v>20400</v>
      </c>
      <c r="M41" s="5">
        <v>1</v>
      </c>
      <c r="N41" s="34">
        <f t="shared" si="1"/>
        <v>5.8823529411764705E-2</v>
      </c>
      <c r="O41" s="2">
        <v>6800</v>
      </c>
      <c r="P41" s="5">
        <v>1</v>
      </c>
      <c r="Q41" s="35">
        <f>SUM(P41/48)</f>
        <v>2.0833333333333332E-2</v>
      </c>
      <c r="R41" s="2">
        <v>6980</v>
      </c>
      <c r="S41" s="5">
        <v>2</v>
      </c>
      <c r="T41" s="35">
        <f>SUM(S41/35)</f>
        <v>5.7142857142857141E-2</v>
      </c>
      <c r="U41" s="2">
        <v>86500</v>
      </c>
      <c r="V41" s="5">
        <v>1</v>
      </c>
      <c r="W41" s="35">
        <f t="shared" si="5"/>
        <v>3.7037037037037035E-2</v>
      </c>
      <c r="X41" s="2">
        <v>21800</v>
      </c>
      <c r="Y41" s="5"/>
      <c r="Z41" s="35"/>
      <c r="AA41" s="20"/>
      <c r="AB41" s="21">
        <v>7</v>
      </c>
      <c r="AC41" s="36">
        <f t="shared" si="4"/>
        <v>4.1666666666666664E-2</v>
      </c>
      <c r="AD41" s="2">
        <v>188080</v>
      </c>
    </row>
    <row r="42" spans="2:30" x14ac:dyDescent="0.2">
      <c r="B42" s="12" t="s">
        <v>4</v>
      </c>
      <c r="C42" s="12" t="s">
        <v>23</v>
      </c>
      <c r="D42" s="5"/>
      <c r="E42" s="34"/>
      <c r="F42" s="2"/>
      <c r="G42" s="5"/>
      <c r="H42" s="34"/>
      <c r="I42" s="2"/>
      <c r="J42" s="5">
        <v>1</v>
      </c>
      <c r="K42" s="34">
        <f t="shared" si="0"/>
        <v>6.25E-2</v>
      </c>
      <c r="L42" s="2">
        <v>3500</v>
      </c>
      <c r="M42" s="5"/>
      <c r="N42" s="34"/>
      <c r="O42" s="2"/>
      <c r="P42" s="5"/>
      <c r="Q42" s="35"/>
      <c r="R42" s="2"/>
      <c r="S42" s="5"/>
      <c r="T42" s="35"/>
      <c r="U42" s="2"/>
      <c r="V42" s="5">
        <v>2</v>
      </c>
      <c r="W42" s="35">
        <f t="shared" si="5"/>
        <v>7.407407407407407E-2</v>
      </c>
      <c r="X42" s="2">
        <v>12620</v>
      </c>
      <c r="Y42" s="5">
        <v>1</v>
      </c>
      <c r="Z42" s="35">
        <f>SUM(Y42/12)</f>
        <v>8.3333333333333329E-2</v>
      </c>
      <c r="AA42" s="20">
        <v>50000</v>
      </c>
      <c r="AB42" s="21">
        <v>4</v>
      </c>
      <c r="AC42" s="36">
        <f t="shared" si="4"/>
        <v>2.3809523809523808E-2</v>
      </c>
      <c r="AD42" s="2">
        <v>66120</v>
      </c>
    </row>
    <row r="43" spans="2:30" x14ac:dyDescent="0.2">
      <c r="B43" s="12" t="s">
        <v>4</v>
      </c>
      <c r="C43" s="12" t="s">
        <v>40</v>
      </c>
      <c r="D43" s="5"/>
      <c r="E43" s="34"/>
      <c r="F43" s="2"/>
      <c r="G43" s="5"/>
      <c r="H43" s="34"/>
      <c r="I43" s="2"/>
      <c r="J43" s="5"/>
      <c r="K43" s="34"/>
      <c r="L43" s="2"/>
      <c r="M43" s="5"/>
      <c r="N43" s="34"/>
      <c r="O43" s="2"/>
      <c r="P43" s="5"/>
      <c r="Q43" s="35"/>
      <c r="R43" s="2"/>
      <c r="S43" s="5">
        <v>2</v>
      </c>
      <c r="T43" s="35">
        <f>SUM(S43/35)</f>
        <v>5.7142857142857141E-2</v>
      </c>
      <c r="U43" s="2">
        <v>14960</v>
      </c>
      <c r="V43" s="5"/>
      <c r="W43" s="35"/>
      <c r="X43" s="2"/>
      <c r="Y43" s="5"/>
      <c r="Z43" s="35"/>
      <c r="AA43" s="20"/>
      <c r="AB43" s="21">
        <v>2</v>
      </c>
      <c r="AC43" s="36">
        <f t="shared" si="4"/>
        <v>1.1904761904761904E-2</v>
      </c>
      <c r="AD43" s="2">
        <v>14960</v>
      </c>
    </row>
    <row r="44" spans="2:30" x14ac:dyDescent="0.2">
      <c r="B44" s="12" t="s">
        <v>4</v>
      </c>
      <c r="C44" s="12" t="s">
        <v>5</v>
      </c>
      <c r="D44" s="5"/>
      <c r="E44" s="34"/>
      <c r="F44" s="2"/>
      <c r="G44" s="5"/>
      <c r="H44" s="34"/>
      <c r="I44" s="2"/>
      <c r="J44" s="5"/>
      <c r="K44" s="34"/>
      <c r="L44" s="2"/>
      <c r="M44" s="5">
        <v>1</v>
      </c>
      <c r="N44" s="34">
        <f t="shared" ref="N44" si="6">SUM(M44/17)</f>
        <v>5.8823529411764705E-2</v>
      </c>
      <c r="O44" s="2">
        <v>11200</v>
      </c>
      <c r="P44" s="5"/>
      <c r="Q44" s="35"/>
      <c r="R44" s="2"/>
      <c r="S44" s="5"/>
      <c r="T44" s="35"/>
      <c r="U44" s="2"/>
      <c r="V44" s="5">
        <v>1</v>
      </c>
      <c r="W44" s="35">
        <f t="shared" si="5"/>
        <v>3.7037037037037035E-2</v>
      </c>
      <c r="X44" s="2">
        <v>11000</v>
      </c>
      <c r="Y44" s="5"/>
      <c r="Z44" s="35"/>
      <c r="AA44" s="20"/>
      <c r="AB44" s="21">
        <v>2</v>
      </c>
      <c r="AC44" s="36">
        <f t="shared" si="4"/>
        <v>1.1904761904761904E-2</v>
      </c>
      <c r="AD44" s="2">
        <v>22200</v>
      </c>
    </row>
    <row r="45" spans="2:30" x14ac:dyDescent="0.2">
      <c r="B45" s="12" t="s">
        <v>4</v>
      </c>
      <c r="C45" s="12" t="s">
        <v>1</v>
      </c>
      <c r="D45" s="5"/>
      <c r="E45" s="34"/>
      <c r="F45" s="2"/>
      <c r="G45" s="5"/>
      <c r="H45" s="34"/>
      <c r="I45" s="2"/>
      <c r="J45" s="5">
        <v>1</v>
      </c>
      <c r="K45" s="34">
        <f t="shared" ref="K45" si="7">SUM(J45/16)</f>
        <v>6.25E-2</v>
      </c>
      <c r="L45" s="2">
        <v>352</v>
      </c>
      <c r="M45" s="5"/>
      <c r="N45" s="34"/>
      <c r="O45" s="2"/>
      <c r="P45" s="5">
        <v>1</v>
      </c>
      <c r="Q45" s="35">
        <f>SUM(P45/48)</f>
        <v>2.0833333333333332E-2</v>
      </c>
      <c r="R45" s="2">
        <v>9920</v>
      </c>
      <c r="S45" s="5"/>
      <c r="T45" s="35"/>
      <c r="U45" s="2"/>
      <c r="V45" s="5"/>
      <c r="W45" s="35"/>
      <c r="X45" s="2"/>
      <c r="Y45" s="5"/>
      <c r="Z45" s="35"/>
      <c r="AA45" s="20"/>
      <c r="AB45" s="21">
        <v>2</v>
      </c>
      <c r="AC45" s="36">
        <f t="shared" si="4"/>
        <v>1.1904761904761904E-2</v>
      </c>
      <c r="AD45" s="2">
        <v>10272</v>
      </c>
    </row>
    <row r="46" spans="2:30" x14ac:dyDescent="0.2">
      <c r="B46" s="12" t="s">
        <v>4</v>
      </c>
      <c r="C46" s="12" t="s">
        <v>2</v>
      </c>
      <c r="D46" s="5"/>
      <c r="E46" s="34"/>
      <c r="F46" s="2"/>
      <c r="G46" s="5"/>
      <c r="H46" s="34"/>
      <c r="I46" s="2"/>
      <c r="J46" s="5"/>
      <c r="K46" s="34"/>
      <c r="L46" s="2"/>
      <c r="M46" s="5"/>
      <c r="N46" s="34"/>
      <c r="O46" s="2"/>
      <c r="P46" s="5">
        <v>2</v>
      </c>
      <c r="Q46" s="35">
        <f>SUM(P46/48)</f>
        <v>4.1666666666666664E-2</v>
      </c>
      <c r="R46" s="2">
        <v>57704</v>
      </c>
      <c r="S46" s="5"/>
      <c r="T46" s="35"/>
      <c r="U46" s="2"/>
      <c r="V46" s="5"/>
      <c r="W46" s="35"/>
      <c r="X46" s="2"/>
      <c r="Y46" s="5"/>
      <c r="Z46" s="35"/>
      <c r="AA46" s="20"/>
      <c r="AB46" s="21">
        <v>2</v>
      </c>
      <c r="AC46" s="36">
        <f t="shared" si="4"/>
        <v>1.1904761904761904E-2</v>
      </c>
      <c r="AD46" s="2">
        <v>57704</v>
      </c>
    </row>
    <row r="47" spans="2:30" x14ac:dyDescent="0.2">
      <c r="B47" s="12" t="s">
        <v>4</v>
      </c>
      <c r="C47" s="12" t="s">
        <v>7</v>
      </c>
      <c r="D47" s="5"/>
      <c r="E47" s="34"/>
      <c r="F47" s="2"/>
      <c r="G47" s="5"/>
      <c r="H47" s="34"/>
      <c r="I47" s="2"/>
      <c r="J47" s="5"/>
      <c r="K47" s="34"/>
      <c r="L47" s="2"/>
      <c r="M47" s="5">
        <v>1</v>
      </c>
      <c r="N47" s="34">
        <f t="shared" ref="N47" si="8">SUM(M47/17)</f>
        <v>5.8823529411764705E-2</v>
      </c>
      <c r="O47" s="2">
        <v>16320</v>
      </c>
      <c r="P47" s="5"/>
      <c r="Q47" s="35"/>
      <c r="R47" s="2"/>
      <c r="S47" s="5"/>
      <c r="T47" s="35"/>
      <c r="U47" s="2"/>
      <c r="V47" s="5">
        <v>1</v>
      </c>
      <c r="W47" s="35">
        <f t="shared" ref="W47" si="9">SUM(V47/27)</f>
        <v>3.7037037037037035E-2</v>
      </c>
      <c r="X47" s="2">
        <v>1250</v>
      </c>
      <c r="Y47" s="5"/>
      <c r="Z47" s="35"/>
      <c r="AA47" s="20"/>
      <c r="AB47" s="21">
        <v>2</v>
      </c>
      <c r="AC47" s="36">
        <f t="shared" si="4"/>
        <v>1.1904761904761904E-2</v>
      </c>
      <c r="AD47" s="2">
        <v>17570</v>
      </c>
    </row>
    <row r="48" spans="2:30" x14ac:dyDescent="0.2">
      <c r="B48" s="12" t="s">
        <v>4</v>
      </c>
      <c r="C48" s="12" t="s">
        <v>27</v>
      </c>
      <c r="D48" s="5"/>
      <c r="E48" s="34"/>
      <c r="F48" s="2"/>
      <c r="G48" s="5"/>
      <c r="H48" s="34"/>
      <c r="I48" s="2"/>
      <c r="J48" s="5"/>
      <c r="K48" s="34"/>
      <c r="L48" s="2"/>
      <c r="M48" s="5"/>
      <c r="N48" s="34"/>
      <c r="O48" s="2"/>
      <c r="P48" s="5">
        <v>2</v>
      </c>
      <c r="Q48" s="35">
        <f>SUM(P48/48)</f>
        <v>4.1666666666666664E-2</v>
      </c>
      <c r="R48" s="2">
        <v>16720</v>
      </c>
      <c r="S48" s="5"/>
      <c r="T48" s="35"/>
      <c r="U48" s="2"/>
      <c r="V48" s="5"/>
      <c r="W48" s="35"/>
      <c r="X48" s="2"/>
      <c r="Y48" s="5"/>
      <c r="Z48" s="35"/>
      <c r="AA48" s="20"/>
      <c r="AB48" s="21">
        <v>2</v>
      </c>
      <c r="AC48" s="36">
        <f t="shared" si="4"/>
        <v>1.1904761904761904E-2</v>
      </c>
      <c r="AD48" s="2">
        <v>16720</v>
      </c>
    </row>
    <row r="49" spans="2:30" x14ac:dyDescent="0.2">
      <c r="B49" s="12" t="s">
        <v>4</v>
      </c>
      <c r="C49" s="12" t="s">
        <v>10</v>
      </c>
      <c r="D49" s="5"/>
      <c r="E49" s="34"/>
      <c r="F49" s="2"/>
      <c r="G49" s="5"/>
      <c r="H49" s="34"/>
      <c r="I49" s="2"/>
      <c r="J49" s="5">
        <v>1</v>
      </c>
      <c r="K49" s="34">
        <f t="shared" ref="K49" si="10">SUM(J49/16)</f>
        <v>6.25E-2</v>
      </c>
      <c r="L49" s="2">
        <v>27400</v>
      </c>
      <c r="M49" s="5"/>
      <c r="N49" s="34"/>
      <c r="O49" s="2"/>
      <c r="P49" s="5">
        <v>1</v>
      </c>
      <c r="Q49" s="35">
        <f>SUM(P49/48)</f>
        <v>2.0833333333333332E-2</v>
      </c>
      <c r="R49" s="2">
        <v>264</v>
      </c>
      <c r="S49" s="5"/>
      <c r="T49" s="35"/>
      <c r="U49" s="2"/>
      <c r="V49" s="5"/>
      <c r="W49" s="35"/>
      <c r="X49" s="2"/>
      <c r="Y49" s="5"/>
      <c r="Z49" s="35"/>
      <c r="AA49" s="20"/>
      <c r="AB49" s="21">
        <v>2</v>
      </c>
      <c r="AC49" s="36">
        <f t="shared" si="4"/>
        <v>1.1904761904761904E-2</v>
      </c>
      <c r="AD49" s="2">
        <v>27664</v>
      </c>
    </row>
    <row r="50" spans="2:30" x14ac:dyDescent="0.2">
      <c r="B50" s="12" t="s">
        <v>4</v>
      </c>
      <c r="C50" s="12" t="s">
        <v>8</v>
      </c>
      <c r="D50" s="5"/>
      <c r="E50" s="34"/>
      <c r="F50" s="2"/>
      <c r="G50" s="5"/>
      <c r="H50" s="34"/>
      <c r="I50" s="2"/>
      <c r="J50" s="5"/>
      <c r="K50" s="34"/>
      <c r="L50" s="2"/>
      <c r="M50" s="5"/>
      <c r="N50" s="34"/>
      <c r="O50" s="2"/>
      <c r="P50" s="5">
        <v>1</v>
      </c>
      <c r="Q50" s="35">
        <f>SUM(P50/48)</f>
        <v>2.0833333333333332E-2</v>
      </c>
      <c r="R50" s="2">
        <v>720</v>
      </c>
      <c r="S50" s="5">
        <v>1</v>
      </c>
      <c r="T50" s="35">
        <f>SUM(S50/35)</f>
        <v>2.8571428571428571E-2</v>
      </c>
      <c r="U50" s="2">
        <v>1620</v>
      </c>
      <c r="V50" s="5"/>
      <c r="W50" s="35"/>
      <c r="X50" s="2"/>
      <c r="Y50" s="5"/>
      <c r="Z50" s="35"/>
      <c r="AA50" s="20"/>
      <c r="AB50" s="21">
        <v>2</v>
      </c>
      <c r="AC50" s="36">
        <f t="shared" si="4"/>
        <v>1.1904761904761904E-2</v>
      </c>
      <c r="AD50" s="2">
        <v>2340</v>
      </c>
    </row>
    <row r="51" spans="2:30" x14ac:dyDescent="0.2">
      <c r="B51" s="12" t="s">
        <v>4</v>
      </c>
      <c r="C51" s="12" t="s">
        <v>16</v>
      </c>
      <c r="D51" s="5"/>
      <c r="E51" s="34"/>
      <c r="F51" s="2"/>
      <c r="G51" s="5"/>
      <c r="H51" s="34"/>
      <c r="I51" s="2"/>
      <c r="J51" s="5"/>
      <c r="K51" s="34"/>
      <c r="L51" s="2"/>
      <c r="M51" s="5"/>
      <c r="N51" s="34"/>
      <c r="O51" s="2"/>
      <c r="P51" s="5">
        <v>1</v>
      </c>
      <c r="Q51" s="35">
        <f>SUM(P51/48)</f>
        <v>2.0833333333333332E-2</v>
      </c>
      <c r="R51" s="2">
        <v>14200</v>
      </c>
      <c r="S51" s="5"/>
      <c r="T51" s="35"/>
      <c r="U51" s="2"/>
      <c r="V51" s="5"/>
      <c r="W51" s="35"/>
      <c r="X51" s="2"/>
      <c r="Y51" s="5"/>
      <c r="Z51" s="35"/>
      <c r="AA51" s="20"/>
      <c r="AB51" s="21">
        <v>1</v>
      </c>
      <c r="AC51" s="36">
        <f t="shared" si="4"/>
        <v>5.9523809523809521E-3</v>
      </c>
      <c r="AD51" s="2">
        <v>14200</v>
      </c>
    </row>
    <row r="52" spans="2:30" x14ac:dyDescent="0.2">
      <c r="B52" s="12" t="s">
        <v>4</v>
      </c>
      <c r="C52" s="12" t="s">
        <v>35</v>
      </c>
      <c r="D52" s="5"/>
      <c r="E52" s="34"/>
      <c r="F52" s="2"/>
      <c r="G52" s="5"/>
      <c r="H52" s="34"/>
      <c r="I52" s="2"/>
      <c r="J52" s="5"/>
      <c r="K52" s="34"/>
      <c r="L52" s="2"/>
      <c r="M52" s="5"/>
      <c r="N52" s="34"/>
      <c r="O52" s="2"/>
      <c r="P52" s="5"/>
      <c r="Q52" s="35"/>
      <c r="R52" s="2"/>
      <c r="S52" s="5"/>
      <c r="T52" s="35"/>
      <c r="U52" s="2"/>
      <c r="V52" s="5">
        <v>1</v>
      </c>
      <c r="W52" s="35">
        <f t="shared" ref="W52" si="11">SUM(V52/27)</f>
        <v>3.7037037037037035E-2</v>
      </c>
      <c r="X52" s="2">
        <v>9752</v>
      </c>
      <c r="Y52" s="5"/>
      <c r="Z52" s="35"/>
      <c r="AA52" s="20"/>
      <c r="AB52" s="21">
        <v>1</v>
      </c>
      <c r="AC52" s="36">
        <f t="shared" si="4"/>
        <v>5.9523809523809521E-3</v>
      </c>
      <c r="AD52" s="2">
        <v>9752</v>
      </c>
    </row>
    <row r="53" spans="2:30" x14ac:dyDescent="0.2">
      <c r="B53" s="12" t="s">
        <v>4</v>
      </c>
      <c r="C53" s="12" t="s">
        <v>20</v>
      </c>
      <c r="D53" s="5"/>
      <c r="E53" s="34"/>
      <c r="F53" s="2"/>
      <c r="G53" s="5"/>
      <c r="H53" s="34"/>
      <c r="I53" s="2"/>
      <c r="J53" s="5"/>
      <c r="K53" s="34"/>
      <c r="L53" s="2"/>
      <c r="M53" s="5"/>
      <c r="N53" s="34"/>
      <c r="O53" s="2"/>
      <c r="P53" s="5">
        <v>1</v>
      </c>
      <c r="Q53" s="35">
        <f>SUM(P53/48)</f>
        <v>2.0833333333333332E-2</v>
      </c>
      <c r="R53" s="2">
        <v>4180</v>
      </c>
      <c r="S53" s="5"/>
      <c r="T53" s="35"/>
      <c r="U53" s="2"/>
      <c r="V53" s="5"/>
      <c r="W53" s="35"/>
      <c r="X53" s="2"/>
      <c r="Y53" s="5"/>
      <c r="Z53" s="35"/>
      <c r="AA53" s="20"/>
      <c r="AB53" s="21">
        <v>1</v>
      </c>
      <c r="AC53" s="36">
        <f t="shared" si="4"/>
        <v>5.9523809523809521E-3</v>
      </c>
      <c r="AD53" s="2">
        <v>4180</v>
      </c>
    </row>
    <row r="54" spans="2:30" x14ac:dyDescent="0.2">
      <c r="B54" s="12" t="s">
        <v>4</v>
      </c>
      <c r="C54" s="12" t="s">
        <v>17</v>
      </c>
      <c r="D54" s="5"/>
      <c r="E54" s="34"/>
      <c r="F54" s="2"/>
      <c r="G54" s="5"/>
      <c r="H54" s="34"/>
      <c r="I54" s="2"/>
      <c r="J54" s="5"/>
      <c r="K54" s="34"/>
      <c r="L54" s="2"/>
      <c r="M54" s="5"/>
      <c r="N54" s="34"/>
      <c r="O54" s="2"/>
      <c r="P54" s="5">
        <v>1</v>
      </c>
      <c r="Q54" s="35">
        <f>SUM(P54/48)</f>
        <v>2.0833333333333332E-2</v>
      </c>
      <c r="R54" s="2">
        <v>14288</v>
      </c>
      <c r="S54" s="5"/>
      <c r="T54" s="35"/>
      <c r="U54" s="2"/>
      <c r="V54" s="5"/>
      <c r="W54" s="35"/>
      <c r="X54" s="2"/>
      <c r="Y54" s="5"/>
      <c r="Z54" s="35"/>
      <c r="AA54" s="20"/>
      <c r="AB54" s="21">
        <v>1</v>
      </c>
      <c r="AC54" s="36">
        <f t="shared" si="4"/>
        <v>5.9523809523809521E-3</v>
      </c>
      <c r="AD54" s="2">
        <v>14288</v>
      </c>
    </row>
    <row r="55" spans="2:30" x14ac:dyDescent="0.2">
      <c r="B55" s="12" t="s">
        <v>4</v>
      </c>
      <c r="C55" s="12" t="s">
        <v>13</v>
      </c>
      <c r="D55" s="5"/>
      <c r="E55" s="34"/>
      <c r="F55" s="2"/>
      <c r="G55" s="5"/>
      <c r="H55" s="34"/>
      <c r="I55" s="2"/>
      <c r="J55" s="5"/>
      <c r="K55" s="34"/>
      <c r="L55" s="2"/>
      <c r="M55" s="5"/>
      <c r="N55" s="34"/>
      <c r="O55" s="2"/>
      <c r="P55" s="5"/>
      <c r="Q55" s="35"/>
      <c r="R55" s="2"/>
      <c r="S55" s="5"/>
      <c r="T55" s="35"/>
      <c r="U55" s="2"/>
      <c r="V55" s="5">
        <v>1</v>
      </c>
      <c r="W55" s="35">
        <f t="shared" ref="W55" si="12">SUM(V55/27)</f>
        <v>3.7037037037037035E-2</v>
      </c>
      <c r="X55" s="2">
        <v>17500</v>
      </c>
      <c r="Y55" s="5"/>
      <c r="Z55" s="35"/>
      <c r="AA55" s="20"/>
      <c r="AB55" s="21">
        <v>1</v>
      </c>
      <c r="AC55" s="36">
        <f t="shared" si="4"/>
        <v>5.9523809523809521E-3</v>
      </c>
      <c r="AD55" s="2">
        <v>17500</v>
      </c>
    </row>
    <row r="56" spans="2:30" x14ac:dyDescent="0.2">
      <c r="B56" s="12" t="s">
        <v>4</v>
      </c>
      <c r="C56" s="12" t="s">
        <v>46</v>
      </c>
      <c r="D56" s="5"/>
      <c r="E56" s="34"/>
      <c r="F56" s="2"/>
      <c r="G56" s="5"/>
      <c r="H56" s="34"/>
      <c r="I56" s="2"/>
      <c r="J56" s="5"/>
      <c r="K56" s="34"/>
      <c r="L56" s="2"/>
      <c r="M56" s="5"/>
      <c r="N56" s="34"/>
      <c r="O56" s="2"/>
      <c r="P56" s="5">
        <v>1</v>
      </c>
      <c r="Q56" s="35">
        <f>SUM(P56/48)</f>
        <v>2.0833333333333332E-2</v>
      </c>
      <c r="R56" s="2">
        <v>1124</v>
      </c>
      <c r="S56" s="5"/>
      <c r="T56" s="35"/>
      <c r="U56" s="2"/>
      <c r="V56" s="5"/>
      <c r="W56" s="35"/>
      <c r="X56" s="2"/>
      <c r="Y56" s="5"/>
      <c r="Z56" s="35"/>
      <c r="AA56" s="20"/>
      <c r="AB56" s="21">
        <v>1</v>
      </c>
      <c r="AC56" s="36">
        <f t="shared" si="4"/>
        <v>5.9523809523809521E-3</v>
      </c>
      <c r="AD56" s="2">
        <v>1124</v>
      </c>
    </row>
    <row r="57" spans="2:30" x14ac:dyDescent="0.2">
      <c r="B57" s="12" t="s">
        <v>4</v>
      </c>
      <c r="C57" s="12" t="s">
        <v>19</v>
      </c>
      <c r="D57" s="5"/>
      <c r="E57" s="34"/>
      <c r="F57" s="2"/>
      <c r="G57" s="5"/>
      <c r="H57" s="34"/>
      <c r="I57" s="2"/>
      <c r="J57" s="5"/>
      <c r="K57" s="34"/>
      <c r="L57" s="2"/>
      <c r="M57" s="5"/>
      <c r="N57" s="34"/>
      <c r="O57" s="2"/>
      <c r="P57" s="5"/>
      <c r="Q57" s="35"/>
      <c r="R57" s="2"/>
      <c r="S57" s="5"/>
      <c r="T57" s="35"/>
      <c r="U57" s="2"/>
      <c r="V57" s="5"/>
      <c r="W57" s="35"/>
      <c r="X57" s="2"/>
      <c r="Y57" s="5">
        <v>1</v>
      </c>
      <c r="Z57" s="35">
        <f>SUM(Y57/12)</f>
        <v>8.3333333333333329E-2</v>
      </c>
      <c r="AA57" s="20">
        <v>2112</v>
      </c>
      <c r="AB57" s="21">
        <v>1</v>
      </c>
      <c r="AC57" s="36">
        <f t="shared" si="4"/>
        <v>5.9523809523809521E-3</v>
      </c>
      <c r="AD57" s="2">
        <v>2112</v>
      </c>
    </row>
    <row r="58" spans="2:30" x14ac:dyDescent="0.2">
      <c r="B58" s="12" t="s">
        <v>4</v>
      </c>
      <c r="C58" s="12" t="s">
        <v>25</v>
      </c>
      <c r="D58" s="5"/>
      <c r="E58" s="34"/>
      <c r="F58" s="2"/>
      <c r="G58" s="5"/>
      <c r="H58" s="34"/>
      <c r="I58" s="2"/>
      <c r="J58" s="5"/>
      <c r="K58" s="34"/>
      <c r="L58" s="2"/>
      <c r="M58" s="5"/>
      <c r="N58" s="34"/>
      <c r="O58" s="2"/>
      <c r="P58" s="5"/>
      <c r="Q58" s="35"/>
      <c r="R58" s="2"/>
      <c r="S58" s="5">
        <v>1</v>
      </c>
      <c r="T58" s="35">
        <f>SUM(S58/35)</f>
        <v>2.8571428571428571E-2</v>
      </c>
      <c r="U58" s="2">
        <v>13400</v>
      </c>
      <c r="V58" s="5"/>
      <c r="W58" s="35"/>
      <c r="X58" s="2"/>
      <c r="Y58" s="5"/>
      <c r="Z58" s="35"/>
      <c r="AA58" s="20"/>
      <c r="AB58" s="21">
        <v>1</v>
      </c>
      <c r="AC58" s="36">
        <f t="shared" si="4"/>
        <v>5.9523809523809521E-3</v>
      </c>
      <c r="AD58" s="2">
        <v>13400</v>
      </c>
    </row>
    <row r="59" spans="2:30" x14ac:dyDescent="0.2">
      <c r="B59" s="12" t="s">
        <v>4</v>
      </c>
      <c r="C59" s="12" t="s">
        <v>49</v>
      </c>
      <c r="D59" s="5"/>
      <c r="E59" s="34"/>
      <c r="F59" s="2"/>
      <c r="G59" s="5"/>
      <c r="H59" s="34"/>
      <c r="I59" s="2"/>
      <c r="J59" s="5">
        <v>1</v>
      </c>
      <c r="K59" s="34">
        <f t="shared" ref="K59" si="13">SUM(J59/16)</f>
        <v>6.25E-2</v>
      </c>
      <c r="L59" s="2">
        <v>7800</v>
      </c>
      <c r="M59" s="5"/>
      <c r="N59" s="34"/>
      <c r="O59" s="2"/>
      <c r="P59" s="5"/>
      <c r="Q59" s="35"/>
      <c r="R59" s="2"/>
      <c r="S59" s="5"/>
      <c r="T59" s="35"/>
      <c r="U59" s="2"/>
      <c r="V59" s="5"/>
      <c r="W59" s="35"/>
      <c r="X59" s="2"/>
      <c r="Y59" s="5"/>
      <c r="Z59" s="35"/>
      <c r="AA59" s="20"/>
      <c r="AB59" s="21">
        <v>1</v>
      </c>
      <c r="AC59" s="36">
        <f t="shared" si="4"/>
        <v>5.9523809523809521E-3</v>
      </c>
      <c r="AD59" s="2">
        <v>7800</v>
      </c>
    </row>
    <row r="60" spans="2:30" x14ac:dyDescent="0.2">
      <c r="B60" s="12" t="s">
        <v>4</v>
      </c>
      <c r="C60" s="12" t="s">
        <v>42</v>
      </c>
      <c r="D60" s="5"/>
      <c r="E60" s="34"/>
      <c r="F60" s="2"/>
      <c r="G60" s="5"/>
      <c r="H60" s="34"/>
      <c r="I60" s="2"/>
      <c r="J60" s="5"/>
      <c r="K60" s="34"/>
      <c r="L60" s="2"/>
      <c r="M60" s="5"/>
      <c r="N60" s="34"/>
      <c r="O60" s="2"/>
      <c r="P60" s="5">
        <v>1</v>
      </c>
      <c r="Q60" s="35">
        <f>SUM(P60/48)</f>
        <v>2.0833333333333332E-2</v>
      </c>
      <c r="R60" s="2">
        <v>32000</v>
      </c>
      <c r="S60" s="5"/>
      <c r="T60" s="35"/>
      <c r="U60" s="2"/>
      <c r="V60" s="5"/>
      <c r="W60" s="35"/>
      <c r="X60" s="2"/>
      <c r="Y60" s="5"/>
      <c r="Z60" s="35"/>
      <c r="AA60" s="20"/>
      <c r="AB60" s="21">
        <v>1</v>
      </c>
      <c r="AC60" s="36">
        <f t="shared" si="4"/>
        <v>5.9523809523809521E-3</v>
      </c>
      <c r="AD60" s="2">
        <v>32000</v>
      </c>
    </row>
    <row r="61" spans="2:30" x14ac:dyDescent="0.2">
      <c r="B61" s="12" t="s">
        <v>4</v>
      </c>
      <c r="C61" s="12" t="s">
        <v>12</v>
      </c>
      <c r="D61" s="5"/>
      <c r="E61" s="34"/>
      <c r="F61" s="2"/>
      <c r="G61" s="5"/>
      <c r="H61" s="34"/>
      <c r="I61" s="2"/>
      <c r="J61" s="5"/>
      <c r="K61" s="34"/>
      <c r="L61" s="2"/>
      <c r="M61" s="5"/>
      <c r="N61" s="34"/>
      <c r="O61" s="2"/>
      <c r="P61" s="5"/>
      <c r="Q61" s="35"/>
      <c r="R61" s="2"/>
      <c r="S61" s="5"/>
      <c r="T61" s="35"/>
      <c r="U61" s="2"/>
      <c r="V61" s="5">
        <v>1</v>
      </c>
      <c r="W61" s="35">
        <f t="shared" ref="W61:W62" si="14">SUM(V61/27)</f>
        <v>3.7037037037037035E-2</v>
      </c>
      <c r="X61" s="2">
        <v>200</v>
      </c>
      <c r="Y61" s="5"/>
      <c r="Z61" s="35"/>
      <c r="AA61" s="20"/>
      <c r="AB61" s="21">
        <v>1</v>
      </c>
      <c r="AC61" s="36">
        <f t="shared" si="4"/>
        <v>5.9523809523809521E-3</v>
      </c>
      <c r="AD61" s="2">
        <v>200</v>
      </c>
    </row>
    <row r="62" spans="2:30" x14ac:dyDescent="0.2">
      <c r="B62" s="12" t="s">
        <v>4</v>
      </c>
      <c r="C62" s="12" t="s">
        <v>31</v>
      </c>
      <c r="D62" s="5"/>
      <c r="E62" s="34"/>
      <c r="F62" s="2"/>
      <c r="G62" s="5"/>
      <c r="H62" s="34"/>
      <c r="I62" s="2"/>
      <c r="J62" s="5"/>
      <c r="K62" s="34"/>
      <c r="L62" s="2"/>
      <c r="M62" s="5"/>
      <c r="N62" s="34"/>
      <c r="O62" s="2"/>
      <c r="P62" s="5"/>
      <c r="Q62" s="35"/>
      <c r="R62" s="2"/>
      <c r="S62" s="5"/>
      <c r="T62" s="35"/>
      <c r="U62" s="2"/>
      <c r="V62" s="5">
        <v>1</v>
      </c>
      <c r="W62" s="35">
        <f t="shared" si="14"/>
        <v>3.7037037037037035E-2</v>
      </c>
      <c r="X62" s="2">
        <v>2408</v>
      </c>
      <c r="Y62" s="5"/>
      <c r="Z62" s="35"/>
      <c r="AA62" s="20"/>
      <c r="AB62" s="21">
        <v>1</v>
      </c>
      <c r="AC62" s="36">
        <f t="shared" si="4"/>
        <v>5.9523809523809521E-3</v>
      </c>
      <c r="AD62" s="2">
        <v>2408</v>
      </c>
    </row>
    <row r="63" spans="2:30" x14ac:dyDescent="0.2">
      <c r="B63" s="12" t="s">
        <v>4</v>
      </c>
      <c r="C63" s="12" t="s">
        <v>36</v>
      </c>
      <c r="D63" s="5"/>
      <c r="E63" s="34"/>
      <c r="F63" s="2"/>
      <c r="G63" s="5"/>
      <c r="H63" s="34"/>
      <c r="I63" s="2"/>
      <c r="J63" s="5"/>
      <c r="K63" s="34"/>
      <c r="L63" s="2"/>
      <c r="M63" s="5"/>
      <c r="N63" s="34"/>
      <c r="O63" s="2"/>
      <c r="P63" s="5"/>
      <c r="Q63" s="35"/>
      <c r="R63" s="2"/>
      <c r="S63" s="5">
        <v>1</v>
      </c>
      <c r="T63" s="35">
        <f>SUM(S63/35)</f>
        <v>2.8571428571428571E-2</v>
      </c>
      <c r="U63" s="2">
        <v>5900</v>
      </c>
      <c r="V63" s="5"/>
      <c r="W63" s="35"/>
      <c r="X63" s="2"/>
      <c r="Y63" s="5"/>
      <c r="Z63" s="35"/>
      <c r="AA63" s="20"/>
      <c r="AB63" s="21">
        <v>1</v>
      </c>
      <c r="AC63" s="36">
        <f t="shared" si="4"/>
        <v>5.9523809523809521E-3</v>
      </c>
      <c r="AD63" s="2">
        <v>5900</v>
      </c>
    </row>
    <row r="64" spans="2:30" x14ac:dyDescent="0.2">
      <c r="B64" s="12" t="s">
        <v>4</v>
      </c>
      <c r="C64" s="12" t="s">
        <v>52</v>
      </c>
      <c r="D64" s="5"/>
      <c r="E64" s="34"/>
      <c r="F64" s="2"/>
      <c r="G64" s="5"/>
      <c r="H64" s="34"/>
      <c r="I64" s="2"/>
      <c r="J64" s="5"/>
      <c r="K64" s="34"/>
      <c r="L64" s="2"/>
      <c r="M64" s="5"/>
      <c r="N64" s="34"/>
      <c r="O64" s="2"/>
      <c r="P64" s="5"/>
      <c r="Q64" s="35"/>
      <c r="R64" s="2"/>
      <c r="S64" s="5">
        <v>1</v>
      </c>
      <c r="T64" s="35">
        <f>SUM(S64/35)</f>
        <v>2.8571428571428571E-2</v>
      </c>
      <c r="U64" s="2">
        <v>44000</v>
      </c>
      <c r="V64" s="5"/>
      <c r="W64" s="35"/>
      <c r="X64" s="2"/>
      <c r="Y64" s="5"/>
      <c r="Z64" s="35"/>
      <c r="AA64" s="20"/>
      <c r="AB64" s="21">
        <v>1</v>
      </c>
      <c r="AC64" s="36">
        <f t="shared" si="4"/>
        <v>5.9523809523809521E-3</v>
      </c>
      <c r="AD64" s="2">
        <v>44000</v>
      </c>
    </row>
    <row r="65" spans="2:30" x14ac:dyDescent="0.2">
      <c r="B65" s="12" t="s">
        <v>39</v>
      </c>
      <c r="C65" s="12" t="s">
        <v>4</v>
      </c>
      <c r="D65" s="5"/>
      <c r="E65" s="34"/>
      <c r="F65" s="2"/>
      <c r="G65" s="5">
        <v>1</v>
      </c>
      <c r="H65" s="34">
        <f>SUM(G65/G67)</f>
        <v>8.3333333333333329E-2</v>
      </c>
      <c r="I65" s="2">
        <v>11200</v>
      </c>
      <c r="J65" s="5"/>
      <c r="K65" s="34"/>
      <c r="L65" s="2"/>
      <c r="M65" s="5"/>
      <c r="N65" s="34"/>
      <c r="O65" s="2"/>
      <c r="P65" s="5"/>
      <c r="Q65" s="35"/>
      <c r="R65" s="2"/>
      <c r="S65" s="5"/>
      <c r="T65" s="35"/>
      <c r="U65" s="2"/>
      <c r="V65" s="5"/>
      <c r="W65" s="35"/>
      <c r="X65" s="2"/>
      <c r="Y65" s="5"/>
      <c r="Z65" s="35"/>
      <c r="AA65" s="20"/>
      <c r="AB65" s="21">
        <v>1</v>
      </c>
      <c r="AC65" s="36">
        <f t="shared" si="4"/>
        <v>5.9523809523809521E-3</v>
      </c>
      <c r="AD65" s="2">
        <v>11200</v>
      </c>
    </row>
    <row r="66" spans="2:30" x14ac:dyDescent="0.2">
      <c r="B66" s="12" t="s">
        <v>37</v>
      </c>
      <c r="C66" s="12" t="s">
        <v>4</v>
      </c>
      <c r="D66" s="5"/>
      <c r="E66" s="34"/>
      <c r="F66" s="2"/>
      <c r="G66" s="5"/>
      <c r="H66" s="34"/>
      <c r="I66" s="2"/>
      <c r="J66" s="5"/>
      <c r="K66" s="34"/>
      <c r="L66" s="2"/>
      <c r="M66" s="5"/>
      <c r="N66" s="34"/>
      <c r="O66" s="2"/>
      <c r="P66" s="5"/>
      <c r="Q66" s="35"/>
      <c r="R66" s="2"/>
      <c r="S66" s="5">
        <v>1</v>
      </c>
      <c r="T66" s="35">
        <f>SUM(S66/35)</f>
        <v>2.8571428571428571E-2</v>
      </c>
      <c r="U66" s="2">
        <v>720</v>
      </c>
      <c r="V66" s="5"/>
      <c r="W66" s="35"/>
      <c r="X66" s="2"/>
      <c r="Y66" s="5"/>
      <c r="Z66" s="35"/>
      <c r="AA66" s="20"/>
      <c r="AB66" s="21">
        <v>1</v>
      </c>
      <c r="AC66" s="36">
        <f t="shared" si="4"/>
        <v>5.9523809523809521E-3</v>
      </c>
      <c r="AD66" s="2">
        <v>720</v>
      </c>
    </row>
    <row r="67" spans="2:30" x14ac:dyDescent="0.2">
      <c r="B67" s="23" t="s">
        <v>53</v>
      </c>
      <c r="C67" s="24"/>
      <c r="D67" s="6">
        <f t="shared" ref="D67:AD67" si="15">SUM(D35:D66)</f>
        <v>1</v>
      </c>
      <c r="E67" s="31">
        <f t="shared" si="15"/>
        <v>1</v>
      </c>
      <c r="F67" s="7">
        <f t="shared" si="15"/>
        <v>45600</v>
      </c>
      <c r="G67" s="6">
        <f t="shared" si="15"/>
        <v>12</v>
      </c>
      <c r="H67" s="31">
        <f t="shared" si="15"/>
        <v>1</v>
      </c>
      <c r="I67" s="7">
        <f t="shared" si="15"/>
        <v>192620</v>
      </c>
      <c r="J67" s="6">
        <f t="shared" si="15"/>
        <v>16</v>
      </c>
      <c r="K67" s="31">
        <f t="shared" si="15"/>
        <v>1</v>
      </c>
      <c r="L67" s="7">
        <f t="shared" si="15"/>
        <v>179902</v>
      </c>
      <c r="M67" s="6">
        <f t="shared" si="15"/>
        <v>17</v>
      </c>
      <c r="N67" s="31">
        <f t="shared" si="15"/>
        <v>1</v>
      </c>
      <c r="O67" s="7">
        <f t="shared" si="15"/>
        <v>370133.61</v>
      </c>
      <c r="P67" s="6">
        <f t="shared" si="15"/>
        <v>48</v>
      </c>
      <c r="Q67" s="31">
        <f t="shared" si="15"/>
        <v>1.0000000000000002</v>
      </c>
      <c r="R67" s="7">
        <f t="shared" si="15"/>
        <v>1031316.69</v>
      </c>
      <c r="S67" s="6">
        <f t="shared" si="15"/>
        <v>35</v>
      </c>
      <c r="T67" s="31">
        <f t="shared" si="15"/>
        <v>1</v>
      </c>
      <c r="U67" s="7">
        <f t="shared" si="15"/>
        <v>951026.76</v>
      </c>
      <c r="V67" s="6">
        <f t="shared" si="15"/>
        <v>27</v>
      </c>
      <c r="W67" s="31">
        <f t="shared" si="15"/>
        <v>0.99999999999999978</v>
      </c>
      <c r="X67" s="7">
        <f t="shared" si="15"/>
        <v>634326</v>
      </c>
      <c r="Y67" s="6">
        <f t="shared" si="15"/>
        <v>12</v>
      </c>
      <c r="Z67" s="31">
        <f t="shared" si="15"/>
        <v>1</v>
      </c>
      <c r="AA67" s="7">
        <f t="shared" si="15"/>
        <v>383276</v>
      </c>
      <c r="AB67" s="22">
        <f t="shared" si="15"/>
        <v>168</v>
      </c>
      <c r="AC67" s="33">
        <f t="shared" si="15"/>
        <v>0.99999999999999922</v>
      </c>
      <c r="AD67" s="8">
        <f t="shared" si="15"/>
        <v>3788201.0599999996</v>
      </c>
    </row>
  </sheetData>
  <mergeCells count="19">
    <mergeCell ref="G33:I33"/>
    <mergeCell ref="J33:L33"/>
    <mergeCell ref="M33:O33"/>
    <mergeCell ref="AD33:AD34"/>
    <mergeCell ref="B2:D4"/>
    <mergeCell ref="B9:L9"/>
    <mergeCell ref="B10:J10"/>
    <mergeCell ref="B11:N11"/>
    <mergeCell ref="B14:D15"/>
    <mergeCell ref="B30:I31"/>
    <mergeCell ref="P33:R33"/>
    <mergeCell ref="S33:U33"/>
    <mergeCell ref="V33:X33"/>
    <mergeCell ref="Y33:AA33"/>
    <mergeCell ref="AB33:AB34"/>
    <mergeCell ref="AC33:AC34"/>
    <mergeCell ref="B33:B34"/>
    <mergeCell ref="C33:C34"/>
    <mergeCell ref="D33:F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Foreign Purchasers</vt:lpstr>
      <vt:lpstr>Australian &amp; Dual Nationals</vt:lpstr>
    </vt:vector>
  </TitlesOfParts>
  <Company>Office of State Revenue, Department of Finance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Pospischil</dc:creator>
  <cp:lastModifiedBy>John Kim</cp:lastModifiedBy>
  <dcterms:created xsi:type="dcterms:W3CDTF">2017-02-23T04:06:45Z</dcterms:created>
  <dcterms:modified xsi:type="dcterms:W3CDTF">2017-03-23T05:04:25Z</dcterms:modified>
</cp:coreProperties>
</file>